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5" yWindow="-15" windowWidth="28860" windowHeight="12780" tabRatio="702" activeTab="4"/>
  </bookViews>
  <sheets>
    <sheet name="SINTÉTICA DESONERADA " sheetId="1" r:id="rId1"/>
    <sheet name="VALOR POR CAMPI" sheetId="2" r:id="rId2"/>
    <sheet name="BDI DIAMANTINA" sheetId="3" r:id="rId3"/>
    <sheet name="BDI MUCURI" sheetId="4" r:id="rId4"/>
    <sheet name="BDI UNAÍ" sheetId="5" r:id="rId5"/>
    <sheet name="BDI JANAÚBA" sheetId="6" r:id="rId6"/>
    <sheet name="ÁREAS" sheetId="7" r:id="rId7"/>
    <sheet name="TIPOS DE SERVIÇOS" sheetId="8" r:id="rId8"/>
  </sheets>
  <definedNames>
    <definedName name="_xlnm.Print_Area" localSheetId="6">ÁREAS!$A$1:$D$50</definedName>
    <definedName name="_xlnm.Print_Area" localSheetId="0">'SINTÉTICA DESONERADA '!$A$1:$H$302</definedName>
    <definedName name="_xlnm.Print_Area" localSheetId="7">'TIPOS DE SERVIÇOS'!$A$1:$B$39</definedName>
    <definedName name="_xlnm.Print_Area" localSheetId="1">'VALOR POR CAMPI'!$A$1:$G$14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6"/>
  <c r="J23"/>
  <c r="J19"/>
  <c r="J12"/>
  <c r="J8"/>
  <c r="J26" i="5"/>
  <c r="J23"/>
  <c r="J19"/>
  <c r="J12"/>
  <c r="J8"/>
  <c r="J23" i="4"/>
  <c r="J19"/>
  <c r="J26" s="1"/>
  <c r="J12"/>
  <c r="J8"/>
  <c r="J26" i="3"/>
  <c r="J23"/>
  <c r="J19"/>
  <c r="J12"/>
  <c r="J8"/>
  <c r="F292" i="1" l="1"/>
  <c r="H292" s="1"/>
  <c r="F291"/>
  <c r="H291" s="1"/>
  <c r="F256"/>
  <c r="H256" s="1"/>
  <c r="F255"/>
  <c r="H255" s="1"/>
  <c r="F222"/>
  <c r="H222" s="1"/>
  <c r="F221"/>
  <c r="H221" s="1"/>
  <c r="F166"/>
  <c r="H166" s="1"/>
  <c r="F165"/>
  <c r="H165" s="1"/>
  <c r="F136"/>
  <c r="H136" s="1"/>
  <c r="F137"/>
  <c r="H137" s="1"/>
  <c r="C49" i="7"/>
  <c r="C44"/>
  <c r="C36"/>
  <c r="C40" s="1"/>
  <c r="C29"/>
  <c r="C22"/>
  <c r="E23" i="6"/>
  <c r="E19"/>
  <c r="E12"/>
  <c r="E8"/>
  <c r="E23" i="5"/>
  <c r="E19"/>
  <c r="E12"/>
  <c r="E8"/>
  <c r="E23" i="4"/>
  <c r="E19"/>
  <c r="E12"/>
  <c r="E8"/>
  <c r="E26" i="3"/>
  <c r="E23"/>
  <c r="E19"/>
  <c r="E12"/>
  <c r="E8"/>
  <c r="F290" i="1"/>
  <c r="H290" s="1"/>
  <c r="H289"/>
  <c r="H288"/>
  <c r="H286"/>
  <c r="H285" s="1"/>
  <c r="H284"/>
  <c r="H283" s="1"/>
  <c r="H282"/>
  <c r="H281"/>
  <c r="H280"/>
  <c r="H275"/>
  <c r="H274" s="1"/>
  <c r="H278"/>
  <c r="H277"/>
  <c r="H272"/>
  <c r="H271"/>
  <c r="H269"/>
  <c r="H268" s="1"/>
  <c r="F254"/>
  <c r="H254" s="1"/>
  <c r="H253"/>
  <c r="H252"/>
  <c r="H250"/>
  <c r="H249" s="1"/>
  <c r="H248"/>
  <c r="H247"/>
  <c r="H246"/>
  <c r="H235"/>
  <c r="H234" s="1"/>
  <c r="H244"/>
  <c r="H243"/>
  <c r="H242"/>
  <c r="H241"/>
  <c r="H240"/>
  <c r="H238"/>
  <c r="H237"/>
  <c r="F220"/>
  <c r="H220" s="1"/>
  <c r="H219"/>
  <c r="H218"/>
  <c r="H216"/>
  <c r="H215" s="1"/>
  <c r="H214"/>
  <c r="H213"/>
  <c r="H211"/>
  <c r="H210" s="1"/>
  <c r="H208"/>
  <c r="H207"/>
  <c r="H204"/>
  <c r="H203"/>
  <c r="H200"/>
  <c r="F199"/>
  <c r="H199" s="1"/>
  <c r="H196"/>
  <c r="H195" s="1"/>
  <c r="H194"/>
  <c r="H193"/>
  <c r="F191"/>
  <c r="H191" s="1"/>
  <c r="H190" s="1"/>
  <c r="H188"/>
  <c r="H187"/>
  <c r="H184"/>
  <c r="H183"/>
  <c r="H180"/>
  <c r="H179"/>
  <c r="F164"/>
  <c r="H164" s="1"/>
  <c r="H163"/>
  <c r="H162"/>
  <c r="H160"/>
  <c r="H159" s="1"/>
  <c r="H158"/>
  <c r="H157"/>
  <c r="H155"/>
  <c r="H154"/>
  <c r="H153"/>
  <c r="H152"/>
  <c r="F150"/>
  <c r="H150" s="1"/>
  <c r="H149" s="1"/>
  <c r="H135"/>
  <c r="H134"/>
  <c r="H133"/>
  <c r="H131"/>
  <c r="H130" s="1"/>
  <c r="H129"/>
  <c r="H128"/>
  <c r="H127"/>
  <c r="H126"/>
  <c r="H125"/>
  <c r="H124"/>
  <c r="H123"/>
  <c r="H120"/>
  <c r="H119"/>
  <c r="H118"/>
  <c r="H117"/>
  <c r="H114"/>
  <c r="H113"/>
  <c r="H110"/>
  <c r="H109"/>
  <c r="H108"/>
  <c r="F107"/>
  <c r="H107" s="1"/>
  <c r="H105"/>
  <c r="H104"/>
  <c r="H101"/>
  <c r="H100"/>
  <c r="H98"/>
  <c r="H97"/>
  <c r="H94"/>
  <c r="H93"/>
  <c r="H90"/>
  <c r="H89"/>
  <c r="H86"/>
  <c r="H85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H68"/>
  <c r="H67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H50"/>
  <c r="H49"/>
  <c r="H46"/>
  <c r="H45"/>
  <c r="H42"/>
  <c r="H41"/>
  <c r="H38"/>
  <c r="H37"/>
  <c r="H34"/>
  <c r="H33"/>
  <c r="H31"/>
  <c r="H30"/>
  <c r="H27"/>
  <c r="H26"/>
  <c r="H23"/>
  <c r="H22"/>
  <c r="H21"/>
  <c r="F20"/>
  <c r="H20" s="1"/>
  <c r="H18"/>
  <c r="H17"/>
  <c r="H14"/>
  <c r="H13"/>
  <c r="H10"/>
  <c r="H9"/>
  <c r="H217" l="1"/>
  <c r="H287"/>
  <c r="E26" i="6"/>
  <c r="G5" i="2" s="1"/>
  <c r="E26" i="5"/>
  <c r="F9" i="2" s="1"/>
  <c r="E26" i="4"/>
  <c r="E9" i="2" s="1"/>
  <c r="H251" i="1"/>
  <c r="H161"/>
  <c r="D12" i="2" s="1"/>
  <c r="H132" i="1"/>
  <c r="H245"/>
  <c r="H279"/>
  <c r="H84"/>
  <c r="H83" s="1"/>
  <c r="H96"/>
  <c r="H186"/>
  <c r="H185" s="1"/>
  <c r="H198"/>
  <c r="H197" s="1"/>
  <c r="H8"/>
  <c r="H7" s="1"/>
  <c r="H29"/>
  <c r="H66"/>
  <c r="H192"/>
  <c r="H189" s="1"/>
  <c r="H12"/>
  <c r="H11" s="1"/>
  <c r="H32"/>
  <c r="H88"/>
  <c r="H87" s="1"/>
  <c r="H99"/>
  <c r="H178"/>
  <c r="H177" s="1"/>
  <c r="H25"/>
  <c r="H24" s="1"/>
  <c r="H48"/>
  <c r="H103"/>
  <c r="H112"/>
  <c r="H111" s="1"/>
  <c r="H182"/>
  <c r="H181" s="1"/>
  <c r="H212"/>
  <c r="H209" s="1"/>
  <c r="H276"/>
  <c r="H40"/>
  <c r="H39" s="1"/>
  <c r="H116"/>
  <c r="H115" s="1"/>
  <c r="H44"/>
  <c r="H43" s="1"/>
  <c r="H202"/>
  <c r="H201" s="1"/>
  <c r="H16"/>
  <c r="H156"/>
  <c r="D6" i="2" s="1"/>
  <c r="H206" i="1"/>
  <c r="H205" s="1"/>
  <c r="H69"/>
  <c r="H122"/>
  <c r="H121" s="1"/>
  <c r="H19"/>
  <c r="H36"/>
  <c r="H35" s="1"/>
  <c r="H106"/>
  <c r="H151"/>
  <c r="D4" i="2" s="1"/>
  <c r="H239" i="1"/>
  <c r="H92"/>
  <c r="H91" s="1"/>
  <c r="H270"/>
  <c r="H267" s="1"/>
  <c r="H236"/>
  <c r="H51"/>
  <c r="C3" i="2"/>
  <c r="C5"/>
  <c r="C7"/>
  <c r="C11"/>
  <c r="C12"/>
  <c r="G143" i="1"/>
  <c r="G172"/>
  <c r="D3" i="2"/>
  <c r="D5"/>
  <c r="D7"/>
  <c r="D8"/>
  <c r="D9"/>
  <c r="D11"/>
  <c r="H15" i="1" l="1"/>
  <c r="G11" i="2"/>
  <c r="G9"/>
  <c r="G7"/>
  <c r="G4"/>
  <c r="G298" i="1"/>
  <c r="G3" i="2"/>
  <c r="G8"/>
  <c r="F3"/>
  <c r="F8"/>
  <c r="F7"/>
  <c r="G262" i="1"/>
  <c r="F11" i="2"/>
  <c r="F5"/>
  <c r="F12"/>
  <c r="E8"/>
  <c r="E3"/>
  <c r="E7"/>
  <c r="E12"/>
  <c r="E5"/>
  <c r="G228" i="1"/>
  <c r="E11" i="2"/>
  <c r="H65" i="1"/>
  <c r="F4" i="2"/>
  <c r="H233" i="1"/>
  <c r="H273"/>
  <c r="H28"/>
  <c r="H148"/>
  <c r="H147" s="1"/>
  <c r="H95"/>
  <c r="E4" i="2"/>
  <c r="H176" i="1"/>
  <c r="G224" s="1"/>
  <c r="H224" s="1"/>
  <c r="H223" s="1"/>
  <c r="H47"/>
  <c r="C6" i="2"/>
  <c r="E6"/>
  <c r="H102" i="1"/>
  <c r="C4" i="2"/>
  <c r="C9"/>
  <c r="C8"/>
  <c r="G12"/>
  <c r="H11" l="1"/>
  <c r="H9"/>
  <c r="H3"/>
  <c r="H7"/>
  <c r="H5"/>
  <c r="H8"/>
  <c r="G168" i="1"/>
  <c r="H168" s="1"/>
  <c r="H167" s="1"/>
  <c r="G170" s="1"/>
  <c r="H170" s="1"/>
  <c r="H169" s="1"/>
  <c r="H6"/>
  <c r="H4" i="2"/>
  <c r="G226" i="1"/>
  <c r="H226" s="1"/>
  <c r="H225" s="1"/>
  <c r="E10" i="2"/>
  <c r="H12"/>
  <c r="G139" i="1" l="1"/>
  <c r="H139" s="1"/>
  <c r="H138" s="1"/>
  <c r="C10" i="2" s="1"/>
  <c r="D10"/>
  <c r="D13"/>
  <c r="H171" i="1"/>
  <c r="H172" s="1"/>
  <c r="H173" s="1"/>
  <c r="H227"/>
  <c r="H228" s="1"/>
  <c r="H229" s="1"/>
  <c r="E13" i="2"/>
  <c r="E14" s="1"/>
  <c r="G141" i="1" l="1"/>
  <c r="H141" s="1"/>
  <c r="H140" s="1"/>
  <c r="D14" i="2"/>
  <c r="H266" i="1"/>
  <c r="G294" s="1"/>
  <c r="H294" s="1"/>
  <c r="H293" s="1"/>
  <c r="G6" i="2"/>
  <c r="C13" l="1"/>
  <c r="C14" s="1"/>
  <c r="H142" i="1"/>
  <c r="H143" s="1"/>
  <c r="H144" s="1"/>
  <c r="G296"/>
  <c r="H296" s="1"/>
  <c r="H295" s="1"/>
  <c r="G10" i="2"/>
  <c r="H297" i="1" l="1"/>
  <c r="G13" i="2"/>
  <c r="G14" l="1"/>
  <c r="H298" i="1"/>
  <c r="H299" s="1"/>
  <c r="F6" i="2"/>
  <c r="H232" i="1"/>
  <c r="G258" s="1"/>
  <c r="H258" s="1"/>
  <c r="H257" s="1"/>
  <c r="H6" i="2" l="1"/>
  <c r="F10"/>
  <c r="H10" s="1"/>
  <c r="G260" i="1"/>
  <c r="H260" s="1"/>
  <c r="H259" s="1"/>
  <c r="F13" i="2" s="1"/>
  <c r="H13" s="1"/>
  <c r="F14" l="1"/>
  <c r="H14" s="1"/>
  <c r="H261" i="1"/>
  <c r="H301" l="1"/>
  <c r="H262"/>
  <c r="H263" s="1"/>
  <c r="H302" s="1"/>
</calcChain>
</file>

<file path=xl/sharedStrings.xml><?xml version="1.0" encoding="utf-8"?>
<sst xmlns="http://schemas.openxmlformats.org/spreadsheetml/2006/main" count="1472" uniqueCount="596">
  <si>
    <t xml:space="preserve">UNIVERSIDADE FEDERAL DOS VALES DO JEQUITINHONHA E MUCURI
SERVIÇOS DE MANUTENÇÃO 
</t>
  </si>
  <si>
    <t>Bancos</t>
  </si>
  <si>
    <t xml:space="preserve">ESTIMATIVA DE CUSTOS 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</si>
  <si>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</si>
  <si>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</si>
  <si>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</si>
  <si>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</si>
  <si>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</si>
  <si>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</si>
  <si>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</si>
  <si>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</si>
  <si>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</si>
  <si>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CAMPUS JK - DIAMANTINA</t>
  </si>
  <si>
    <t>1.1</t>
  </si>
  <si>
    <t>SERVIÇOS POR EDIFICAÇÃO</t>
  </si>
  <si>
    <t xml:space="preserve"> 1.1.1</t>
  </si>
  <si>
    <t>PAVILHÃO DE AUDITÓRIOS</t>
  </si>
  <si>
    <t xml:space="preserve">  1.1.1.1</t>
  </si>
  <si>
    <t>PINTURA DE FACHADAS</t>
  </si>
  <si>
    <t xml:space="preserve">  1.1.1.1.1</t>
  </si>
  <si>
    <t xml:space="preserve"> ED-50505 </t>
  </si>
  <si>
    <t>SETOP</t>
  </si>
  <si>
    <t>LIXAMENTO MANUAL EM PAREDE PARA REMOÇÃO DE TINTA</t>
  </si>
  <si>
    <t>m²</t>
  </si>
  <si>
    <t xml:space="preserve">  1.1.1.1.2</t>
  </si>
  <si>
    <t>SINAPI</t>
  </si>
  <si>
    <t>APLICAÇÃO MANUAL DE PINTURA COM TINTA TEXTURIZADA ACRÍLICA EM PANOS COM PRESENÇA DE VÃOS DE EDIFÍCIOS DE MÚLTIPLOS PAVIMENTOS, UMA COR. AF_06/2014</t>
  </si>
  <si>
    <t xml:space="preserve"> 1.1.2</t>
  </si>
  <si>
    <t>ENFERMAGEM</t>
  </si>
  <si>
    <t xml:space="preserve"> 1.1.2.1</t>
  </si>
  <si>
    <t xml:space="preserve"> 1.1.2.1.1</t>
  </si>
  <si>
    <t xml:space="preserve"> 1.1.2.1.2</t>
  </si>
  <si>
    <t xml:space="preserve"> 88416 </t>
  </si>
  <si>
    <t xml:space="preserve"> 1.1.3</t>
  </si>
  <si>
    <t>ALMOXARIFADO</t>
  </si>
  <si>
    <t xml:space="preserve"> 1.1.3.1</t>
  </si>
  <si>
    <t xml:space="preserve"> 1.1.3.1.1</t>
  </si>
  <si>
    <t xml:space="preserve"> 1.1.3.1.2</t>
  </si>
  <si>
    <t xml:space="preserve"> 1.1.3.2</t>
  </si>
  <si>
    <t>COBERTURAS</t>
  </si>
  <si>
    <t xml:space="preserve"> 1.1.3.2.1</t>
  </si>
  <si>
    <t>RETIRADA E RECOLOCAÇÃO DE TELHA CERÂMICA CAPA-CANAL, COM ATÉ DUAS ÁGUAS, INCLUSO IÇAMENTO. AF_07/2019</t>
  </si>
  <si>
    <t xml:space="preserve"> 1.1.3.2.2</t>
  </si>
  <si>
    <t>RETIRADA E RECOLOCAÇÃO DE RIPA EM TELHADOS DE ATÉ 2 ÁGUAS COM TELHA CERÂMICA OU DE CONCRETO DE ENCAIXE, INCLUSO TRANSPORTE VERTICAL. AF_07/2019</t>
  </si>
  <si>
    <t xml:space="preserve"> 1.1.3.2.3</t>
  </si>
  <si>
    <t>CUMEEIRA E ESPIGÃO PARA TELHA CERÂMICA EMBOÇADA COM ARGAMASSA TRAÇO 1:2:9 (CIMENTO, CAL E AREIA), PARA TELHADOS COM MAIS DE 2 ÁGUAS, INCLUSO TRANSPORTE VERTICAL. AF_07/2019</t>
  </si>
  <si>
    <t>M</t>
  </si>
  <si>
    <t xml:space="preserve"> 1.1.3.2.4</t>
  </si>
  <si>
    <t xml:space="preserve"> COMP-PMAN-03 </t>
  </si>
  <si>
    <t>Próprio</t>
  </si>
  <si>
    <t>SOLDA DE EMENDAS DE CALHAS</t>
  </si>
  <si>
    <t xml:space="preserve">  1.1.4</t>
  </si>
  <si>
    <t>AGRONOMIA</t>
  </si>
  <si>
    <t xml:space="preserve">  1.1.4.1</t>
  </si>
  <si>
    <t xml:space="preserve">  1.1.4.1.1</t>
  </si>
  <si>
    <t xml:space="preserve">  1.1.4.1.2</t>
  </si>
  <si>
    <t xml:space="preserve">  1.1.5</t>
  </si>
  <si>
    <t>ENGENHARIA FLORESTAL</t>
  </si>
  <si>
    <t xml:space="preserve">  1.1.5.1</t>
  </si>
  <si>
    <t xml:space="preserve">  1.1.5.1.1 </t>
  </si>
  <si>
    <t xml:space="preserve">  1.1.5.1.2</t>
  </si>
  <si>
    <t xml:space="preserve">  1.1.5.2</t>
  </si>
  <si>
    <t xml:space="preserve">  1.1.5.2.1</t>
  </si>
  <si>
    <t xml:space="preserve"> COMP-PMAN-01 </t>
  </si>
  <si>
    <t>REVISAO GERAL DE TELHADOS DE TELHAS CERAMICAS</t>
  </si>
  <si>
    <t xml:space="preserve">  1.1.5.2.2</t>
  </si>
  <si>
    <t xml:space="preserve">  1.1.6</t>
  </si>
  <si>
    <t>PRÉDIO DA CAIXA D'AGUA/VIGIAS</t>
  </si>
  <si>
    <t xml:space="preserve">  1.1.6.1</t>
  </si>
  <si>
    <t xml:space="preserve">  1.1.6.1.1</t>
  </si>
  <si>
    <t xml:space="preserve">  1.1.6.1.2</t>
  </si>
  <si>
    <t xml:space="preserve">  1.1.7</t>
  </si>
  <si>
    <t>FACULDADE INTERDISCIPLINAR EM HUMANIDADES (FIH)</t>
  </si>
  <si>
    <t xml:space="preserve">  1.1.7.1</t>
  </si>
  <si>
    <t xml:space="preserve">  1.1.7.1.1</t>
  </si>
  <si>
    <t xml:space="preserve">  1.1.7.1.2</t>
  </si>
  <si>
    <t xml:space="preserve">  1.1.8</t>
  </si>
  <si>
    <t>LPP JEQUI</t>
  </si>
  <si>
    <t xml:space="preserve">  1.1.8.1</t>
  </si>
  <si>
    <t xml:space="preserve">  1.1.8.1.1</t>
  </si>
  <si>
    <t xml:space="preserve">  1.1.8.1.2</t>
  </si>
  <si>
    <t xml:space="preserve">  1.1.9</t>
  </si>
  <si>
    <t>LIMPEM VALE</t>
  </si>
  <si>
    <t xml:space="preserve">  1.1.9.1</t>
  </si>
  <si>
    <t xml:space="preserve"> 1.1.9.1.1</t>
  </si>
  <si>
    <t xml:space="preserve"> 1.1.9.1.2</t>
  </si>
  <si>
    <t xml:space="preserve">  1.1.9.2</t>
  </si>
  <si>
    <t>INSTALAÇÕES ELÉTRICAS</t>
  </si>
  <si>
    <t xml:space="preserve">  1.1.9.2.1</t>
  </si>
  <si>
    <t>QUADRO DE DISTRIBUIÇÃO DE ENERGIA EM CHAPA DE AÇO GALVANIZADO, DE EMBUTIR, COM BARRAMENTO TRIFÁSICO, PARA 30 DISJUNTORES DIN 225A - FORNECIMENTO E INSTALAÇÃO. AF_10/2020</t>
  </si>
  <si>
    <t>UN</t>
  </si>
  <si>
    <t xml:space="preserve">  1.1.9.2.2</t>
  </si>
  <si>
    <t>QUADRO DE DISTRIBUIÇÃO DE ENERGIA EM CHAPA DE AÇO GALVANIZADO, DE EMBUTIR, COM BARRAMENTO TRIFÁSICO, PARA 40 DISJUNTORES DIN 100A - FORNECIMENTO E INSTALAÇÃO. AF_10/2020</t>
  </si>
  <si>
    <t xml:space="preserve">  1.1.9.2.3</t>
  </si>
  <si>
    <t>DISJUNTOR BIPOLAR TIPO NEMA, CORRENTE NOMINAL DE 10 ATÉ 50A - FORNECIMENTO E INSTALAÇÃO. AF_10/2020</t>
  </si>
  <si>
    <t xml:space="preserve">  1.1.9.2.4</t>
  </si>
  <si>
    <t>DISJUNTOR MONOPOLAR TIPO NEMA, CORRENTE NOMINAL DE 10 ATÉ 30A - FORNECIMENTO E INSTALAÇÃO. AF_10/2020</t>
  </si>
  <si>
    <t xml:space="preserve">  1.1.9.2.5</t>
  </si>
  <si>
    <t>DISJUNTOR TRIPOLAR TIPO NEMA, CORRENTE NOMINAL DE 10 ATÉ 50A - FORNECIMENTO E INSTALAÇÃO. AF_10/2020</t>
  </si>
  <si>
    <t xml:space="preserve">  1.1.9.2.6</t>
  </si>
  <si>
    <t>DISJUNTOR TRIPOLAR TIPO NEMA, CORRENTE NOMINAL DE 60 ATÉ 100A - FORNECIMENTO E INSTALAÇÃO. AF_10/2020</t>
  </si>
  <si>
    <t xml:space="preserve">  1.1.9.2.7</t>
  </si>
  <si>
    <t>DISJUNTOR TERMOMAGNÉTICO TRIPOLAR , CORRENTE NOMINAL DE 125A - FORNECIMENTO E INSTALAÇÃO. AF_10/2020</t>
  </si>
  <si>
    <t xml:space="preserve">  1.1.9.2.8</t>
  </si>
  <si>
    <t>REMOÇÃO DE CABOS ELÉTRICOS, DE FORMA MANUAL, SEM REAPROVEITAMENTO. AF_12/2017</t>
  </si>
  <si>
    <t xml:space="preserve">  1.1.9.2.9</t>
  </si>
  <si>
    <t>CABO DE COBRE FLEXÍVEL ISOLADO, 1,5 MM², ANTI-CHAMA 450/750 V, PARA CIRCUITOS TERMINAIS - FORNECIMENTO E INSTALAÇÃO. AF_12/2015</t>
  </si>
  <si>
    <t xml:space="preserve">  1.1.9.2.10</t>
  </si>
  <si>
    <t>CABO DE COBRE FLEXÍVEL ISOLADO, 2,5 MM², ANTI-CHAMA 450/750 V, PARA CIRCUITOS TERMINAIS - FORNECIMENTO E INSTALAÇÃO. AF_12/2015</t>
  </si>
  <si>
    <t xml:space="preserve">  1.1.9.2.11</t>
  </si>
  <si>
    <t>CABO DE COBRE FLEXÍVEL ISOLADO, 4 MM², ANTI-CHAMA 450/750 V, PARA CIRCUITOS TERMINAIS - FORNECIMENTO E INSTALAÇÃO. AF_12/2015</t>
  </si>
  <si>
    <t xml:space="preserve">  1.1.9.2.12</t>
  </si>
  <si>
    <t>CABO DE COBRE FLEXÍVEL ISOLADO, 6 MM², ANTI-CHAMA 450/750 V, PARA CIRCUITOS TERMINAIS - FORNECIMENTO E INSTALAÇÃO. AF_12/2015</t>
  </si>
  <si>
    <t xml:space="preserve">  1.1.9.2.13</t>
  </si>
  <si>
    <t>CABO DE COBRE FLEXÍVEL ISOLADO, 10 MM², ANTI-CHAMA 450/750 V, PARA DISTRIBUIÇÃO - FORNECIMENTO E INSTALAÇÃO. AF_12/2015</t>
  </si>
  <si>
    <t xml:space="preserve">  1.1.10</t>
  </si>
  <si>
    <t>LABVALE (QUIMICA)</t>
  </si>
  <si>
    <t xml:space="preserve">  1.1.10.1 </t>
  </si>
  <si>
    <t xml:space="preserve">  1.1.10.1.1</t>
  </si>
  <si>
    <t xml:space="preserve">  1.1.10.1.2</t>
  </si>
  <si>
    <t xml:space="preserve">  1.1.10.2</t>
  </si>
  <si>
    <t xml:space="preserve">  1.1.10.2.1</t>
  </si>
  <si>
    <t xml:space="preserve">  1.1.10.2.2</t>
  </si>
  <si>
    <t xml:space="preserve">  1.1.10.2.3</t>
  </si>
  <si>
    <t xml:space="preserve">  1.1.10.2.4</t>
  </si>
  <si>
    <t xml:space="preserve">  1.1.10.2.5</t>
  </si>
  <si>
    <t xml:space="preserve">  1.1.10.2.6</t>
  </si>
  <si>
    <t xml:space="preserve">  1.1.10.2.7</t>
  </si>
  <si>
    <t xml:space="preserve">  1.1.10.2.8</t>
  </si>
  <si>
    <t xml:space="preserve">  1.1.10.2.9</t>
  </si>
  <si>
    <t xml:space="preserve">  1.1.10.2.10</t>
  </si>
  <si>
    <t xml:space="preserve">  1.1.10.2.11</t>
  </si>
  <si>
    <t xml:space="preserve">  1.1.10.2.12</t>
  </si>
  <si>
    <t xml:space="preserve">  1.1.10.2.13</t>
  </si>
  <si>
    <t xml:space="preserve"> 1.1.11 </t>
  </si>
  <si>
    <t>FUNDAEP</t>
  </si>
  <si>
    <t xml:space="preserve"> 1.1.11.1</t>
  </si>
  <si>
    <t xml:space="preserve"> 1.1.11.1.1</t>
  </si>
  <si>
    <t xml:space="preserve"> 1.1.11.1.2</t>
  </si>
  <si>
    <t xml:space="preserve"> 1.1.12 </t>
  </si>
  <si>
    <t>FACET</t>
  </si>
  <si>
    <t xml:space="preserve"> 1.1.12.1</t>
  </si>
  <si>
    <t xml:space="preserve"> 1.1.12.1.1</t>
  </si>
  <si>
    <t xml:space="preserve"> 1.1.12.1.2</t>
  </si>
  <si>
    <t xml:space="preserve"> 1.1.13 </t>
  </si>
  <si>
    <t>ICT</t>
  </si>
  <si>
    <t xml:space="preserve"> 1.1.13.1</t>
  </si>
  <si>
    <t xml:space="preserve"> 1.1.13.1.1</t>
  </si>
  <si>
    <t xml:space="preserve"> 1.1.13.1.2</t>
  </si>
  <si>
    <t xml:space="preserve"> 1.1.14 </t>
  </si>
  <si>
    <t>FISIOTERAPIA</t>
  </si>
  <si>
    <t xml:space="preserve"> 1.1.14.1 </t>
  </si>
  <si>
    <t xml:space="preserve"> 1.1.14.1.1</t>
  </si>
  <si>
    <t xml:space="preserve"> 1.1.14.1.2</t>
  </si>
  <si>
    <t>1.1.14.2</t>
  </si>
  <si>
    <t xml:space="preserve"> 1.1.14.2.1</t>
  </si>
  <si>
    <t xml:space="preserve"> 1.1.14.2.2</t>
  </si>
  <si>
    <t xml:space="preserve"> 1.1.15 </t>
  </si>
  <si>
    <t>DCBIO</t>
  </si>
  <si>
    <t xml:space="preserve"> 1.1.15.1 </t>
  </si>
  <si>
    <t xml:space="preserve">1.1.15.1.1 </t>
  </si>
  <si>
    <t>1.1.15.1.2</t>
  </si>
  <si>
    <t xml:space="preserve">1.1.15.2 </t>
  </si>
  <si>
    <t xml:space="preserve">1.1.15.2.1 </t>
  </si>
  <si>
    <t>1.1.15.2.2</t>
  </si>
  <si>
    <t>1.1.15.2.3</t>
  </si>
  <si>
    <t>1.1.15.2.4</t>
  </si>
  <si>
    <t xml:space="preserve"> 94219 </t>
  </si>
  <si>
    <t xml:space="preserve"> 1.1.16 </t>
  </si>
  <si>
    <t>FARMÁCIA</t>
  </si>
  <si>
    <t xml:space="preserve">1.1.16.1 </t>
  </si>
  <si>
    <t xml:space="preserve">1.1.16.1.1 </t>
  </si>
  <si>
    <t>1.1.16.1.2</t>
  </si>
  <si>
    <t xml:space="preserve"> 1.1.17 </t>
  </si>
  <si>
    <t>REITORIA</t>
  </si>
  <si>
    <t xml:space="preserve">1.1.17.1 </t>
  </si>
  <si>
    <t xml:space="preserve">1.1.17.1.1 </t>
  </si>
  <si>
    <t>1.1.17.1.2</t>
  </si>
  <si>
    <t>1.1.17.1.3</t>
  </si>
  <si>
    <t xml:space="preserve"> 96131 </t>
  </si>
  <si>
    <t>APLICAÇÃO MANUAL DE MASSA ACRÍLICA EM PANOS DE FACHADA COM PRESENÇA DE VÃOS, DE EDIFÍCIOS DE MÚLTIPLOS PAVIMENTOS, DUAS DEMÃOS. AF_05/2017</t>
  </si>
  <si>
    <t>1.1.17.1.4</t>
  </si>
  <si>
    <t xml:space="preserve"> APLICAÇÃO E LIXAMENTO DE MASSA LÁTEX EM TETO, DUAS DEMÃOS. AF_06/2014</t>
  </si>
  <si>
    <t>EDIFICAÇÕES DIVERSAS</t>
  </si>
  <si>
    <t xml:space="preserve">1.1.18.1 </t>
  </si>
  <si>
    <t>ATERRAMENTO E SPDA</t>
  </si>
  <si>
    <t>HASTE DE ATERRAMENTO 3/4 PARA SPDA - FORNECIMENTO E INSTALAÇÃO. AF_12/2017</t>
  </si>
  <si>
    <t>ED-51055</t>
  </si>
  <si>
    <t>CAIXA DE INSPEÇÃO EM PVC, DIÂMETRO DE 30CM, ALTURA DE 30CM, COM TAMPA EM FERRO FUNDIDO, EXCLUSIVE HASTE DE ATERRAMENTO, INCLUSIVE INSTALAÇÃO</t>
  </si>
  <si>
    <t>un</t>
  </si>
  <si>
    <t>CORDOALHA DE COBRE NU 50 MM², ENTERRADA, SEM ISOLADOR - FORNECIMENTO E INSTALAÇÃO. AF_12/2017</t>
  </si>
  <si>
    <t>CORDOALHA DE COBRE NU 35 MM², NÃO ENTERRADA, COM ISOLADOR - FORNECIMENTO E INSTALAÇÃO. AF_12/2017</t>
  </si>
  <si>
    <t>COMP-ELE-107</t>
  </si>
  <si>
    <t>MINICAPTORES DE INSERCAO, EM ACO GALVANIZADO A FOGO, H=600,MM X DN=10,MM PARA FIXAÇÃO EM COBERTURA OU LAJE COM MALHA DE SPDA - FORNECIMENTO E INSTALAÇÃO</t>
  </si>
  <si>
    <t>ESCAVAÇÃO MECANIZADA DE VALA COM PROF. ATÉ 1,5 M (MÉDIA MONTANTE E JUSANTE/UMA COMPOSIÇÃO POR TRECHO), ESCAVADEIRA (0,8 M3), LARG. DE 1,5 M A 2,5 M, EM SOLO DE 1A CATEGORIA, LOCAIS COM BAIXO NÍVEL DE INTERFERÊNCIA. AF_02/2021</t>
  </si>
  <si>
    <t>m³</t>
  </si>
  <si>
    <t>REATERRO MECANIZADO DE VALA COM RETROESCAVADEIRA (CAPACIDADE DA CAÇAMBA DA RETRO: 0,26 M³ / POTÊNCIA: 88 HP), LARGURA DE 0,8 A 1,5 M, PROFUNDIDADE DE 1,5 A 3,0 M, COM SOLO (SEM SUBSTITUIÇÃO) DE 1ª CATEGORIA EM LOCAIS COM ALTO NÍVEL DE INTERFERÊNCIA. AF_04/2016</t>
  </si>
  <si>
    <t>1.2</t>
  </si>
  <si>
    <t>ADMINISTRAÇÃO LOCAL</t>
  </si>
  <si>
    <t>1.2.1</t>
  </si>
  <si>
    <t>ENCARREGADO GERAL DE OBRAS COM ENCARGOS COMPLEMENTARES</t>
  </si>
  <si>
    <t>MÊS</t>
  </si>
  <si>
    <t>1.3</t>
  </si>
  <si>
    <t>SERVIÇOS COMPLEMENTARES EM GERAL</t>
  </si>
  <si>
    <t>1.3.1</t>
  </si>
  <si>
    <t>ED-50266</t>
  </si>
  <si>
    <t>LIMPEZA FINAL PARA ENTREGA DA OBRA</t>
  </si>
  <si>
    <t>M2</t>
  </si>
  <si>
    <t>1.3.2</t>
  </si>
  <si>
    <t>CARGA, MANOBRA E DESCARGA DE ENTULHO EM CAMINHÃO BASCULANTE 10 M³ - CARGA COM ESCAVADEIRA HIDRÁULICA (CAÇAMBA DE 0,80 M³ / 111 HP) E DESCARGA LIVRE</t>
  </si>
  <si>
    <t>M3</t>
  </si>
  <si>
    <t>1.3.3</t>
  </si>
  <si>
    <t>ED-51125</t>
  </si>
  <si>
    <t>TRANSPORTE DE MATERIAL DEMOLIDO EM CAÇAMBA</t>
  </si>
  <si>
    <t>1.4</t>
  </si>
  <si>
    <t>SERVIÇOS EVENTUAIS</t>
  </si>
  <si>
    <t>1.4.1</t>
  </si>
  <si>
    <t>SERVIÇOS EVENTUAIS 1</t>
  </si>
  <si>
    <t>%</t>
  </si>
  <si>
    <t>1.5</t>
  </si>
  <si>
    <t>MOBILIZAÇÃO E DESMOBILIZAÇÃO DE OBRA</t>
  </si>
  <si>
    <t>1.5.1</t>
  </si>
  <si>
    <t>TOTAL DOS SERVIÇOS SEM BDI</t>
  </si>
  <si>
    <t xml:space="preserve">BDI  </t>
  </si>
  <si>
    <t>VALOR TOTAL COM BDI</t>
  </si>
  <si>
    <t xml:space="preserve"> 2 </t>
  </si>
  <si>
    <t>CAMPUS I - DIAMANTINA</t>
  </si>
  <si>
    <t>2.1</t>
  </si>
  <si>
    <t>2.1.1</t>
  </si>
  <si>
    <t>PRÉDIO I, PRÉDIO II, ESPAÇO JK E ÁREAS COMUNS</t>
  </si>
  <si>
    <t xml:space="preserve"> 2.1.1.1</t>
  </si>
  <si>
    <t>RETIRADAS E DEMOLIÇÕES</t>
  </si>
  <si>
    <t xml:space="preserve"> 2.1.1.1.1</t>
  </si>
  <si>
    <t xml:space="preserve"> REMOÇÃO DE TELHAS, DE FIBROCIMENTO, METÁLICA E CERÂMICA, DE FORMA MANUAL, SEM REAPROVEITAMENTO. AF_12/2017</t>
  </si>
  <si>
    <t xml:space="preserve"> 2.1.1.2</t>
  </si>
  <si>
    <t xml:space="preserve"> 2.1.1.2.1</t>
  </si>
  <si>
    <t xml:space="preserve"> 2.1.1.2.2</t>
  </si>
  <si>
    <t xml:space="preserve"> 2.1.1.2.3</t>
  </si>
  <si>
    <t xml:space="preserve"> ED-50509 </t>
  </si>
  <si>
    <t>PINTURA ESMALTE EM SUPERFÍCIE DE CONCRETO/ALVENARIA, DUAS (2) DEMÃOS, EXCLUSIVE SELADOR ACRÍLICO E MASSA ACRÍLICA/CORRIDA (PVA)</t>
  </si>
  <si>
    <t xml:space="preserve"> 2.1.1.2.4</t>
  </si>
  <si>
    <t xml:space="preserve"> 2.1.1.3</t>
  </si>
  <si>
    <t xml:space="preserve"> 2.1.1.3.1</t>
  </si>
  <si>
    <t>COMP-PMAN-08</t>
  </si>
  <si>
    <t>TELHAMENTO COM TELHA TRAPEZOIDAL TR 40 EM POLICARBONATO BRANCO LEITOSO E = 0,8 MM, INCLUSO IÇAMENTO.</t>
  </si>
  <si>
    <t xml:space="preserve"> 2.1.1.3.2</t>
  </si>
  <si>
    <t>CALHA EM CHAPA DE AÇO GALVANIZADO NÚMERO 24, DESENVOLVIMENTO DE 50 CM, INCLUSO TRANSPORTE VERTICAL. AF_07/2019</t>
  </si>
  <si>
    <t>m</t>
  </si>
  <si>
    <t>2.2</t>
  </si>
  <si>
    <t>2.2.1</t>
  </si>
  <si>
    <t>MES</t>
  </si>
  <si>
    <t>2.3</t>
  </si>
  <si>
    <t>2.3.1</t>
  </si>
  <si>
    <t>2.3.2</t>
  </si>
  <si>
    <t>2.3.3</t>
  </si>
  <si>
    <t>2.4</t>
  </si>
  <si>
    <t>2.4.1</t>
  </si>
  <si>
    <t>2.5</t>
  </si>
  <si>
    <t>2.5.1</t>
  </si>
  <si>
    <t xml:space="preserve"> 3 </t>
  </si>
  <si>
    <t>CAMPUS MUCURI</t>
  </si>
  <si>
    <t>3.1</t>
  </si>
  <si>
    <t xml:space="preserve"> 3.1.1 </t>
  </si>
  <si>
    <t>MINIAUDITÓRIOS</t>
  </si>
  <si>
    <t xml:space="preserve"> 3.1.1.2</t>
  </si>
  <si>
    <t xml:space="preserve"> 3.1.1.2.1</t>
  </si>
  <si>
    <t xml:space="preserve"> 3.1.1.2.2</t>
  </si>
  <si>
    <t xml:space="preserve"> 3.1.2</t>
  </si>
  <si>
    <t>FAMMUC</t>
  </si>
  <si>
    <t xml:space="preserve"> 3.1.2.1</t>
  </si>
  <si>
    <t xml:space="preserve"> 3.1.2.1.1</t>
  </si>
  <si>
    <t xml:space="preserve"> 3.1.2.1.2</t>
  </si>
  <si>
    <t xml:space="preserve"> 3.1.3</t>
  </si>
  <si>
    <t>PRÉDIO ADMINISTRATIVO</t>
  </si>
  <si>
    <t xml:space="preserve"> 3.1.3.1</t>
  </si>
  <si>
    <t xml:space="preserve"> 3.1.3.1.1</t>
  </si>
  <si>
    <t xml:space="preserve"> 3.1.3.1.2</t>
  </si>
  <si>
    <t xml:space="preserve"> 3.1.4</t>
  </si>
  <si>
    <t>PRÉDIO DE AULAS</t>
  </si>
  <si>
    <t xml:space="preserve"> 3.1.4.1</t>
  </si>
  <si>
    <t xml:space="preserve"> 3.1.4.1.1 </t>
  </si>
  <si>
    <t>REMOÇÃO DE TELHAS, DE FIBROCIMENTO, METÁLICA E CERÂMICA, DE FORMA MANUAL, SEM REAPROVEITAMENTO. AF_12/2017</t>
  </si>
  <si>
    <t xml:space="preserve"> 3.1.4.2</t>
  </si>
  <si>
    <t xml:space="preserve"> 3.1.4.2.1</t>
  </si>
  <si>
    <t xml:space="preserve"> 3.1.4.2.2</t>
  </si>
  <si>
    <t xml:space="preserve"> 3.1.4.3</t>
  </si>
  <si>
    <t xml:space="preserve"> 3.1.4.3.1</t>
  </si>
  <si>
    <t xml:space="preserve"> 94449 </t>
  </si>
  <si>
    <t>TELHAMENTO COM TELHA ONDULADA DE FIBRA DE VIDRO E = 0,6 MM, PARA TELHADO COM INCLINAÇÃO MAIOR QUE 10°, COM ATÉ 2 ÁGUAS, INCLUSO IÇAMENTO. AF_07/2019</t>
  </si>
  <si>
    <t xml:space="preserve"> 3.1.5</t>
  </si>
  <si>
    <t>FACSAE</t>
  </si>
  <si>
    <t xml:space="preserve"> 3.1.5.1</t>
  </si>
  <si>
    <t xml:space="preserve"> 3.1.5.1.1</t>
  </si>
  <si>
    <t xml:space="preserve"> 3.1.5.1.2</t>
  </si>
  <si>
    <t xml:space="preserve"> 3.1.6</t>
  </si>
  <si>
    <t>PRÉDIO DA NIPE</t>
  </si>
  <si>
    <t xml:space="preserve"> 3.1.6.1</t>
  </si>
  <si>
    <t xml:space="preserve"> 3.1.6.1.1</t>
  </si>
  <si>
    <t xml:space="preserve"> 3.1.6.1.2</t>
  </si>
  <si>
    <t xml:space="preserve"> 3.1.7</t>
  </si>
  <si>
    <t>CASA DE APOIO</t>
  </si>
  <si>
    <t xml:space="preserve"> 3.1.7.1</t>
  </si>
  <si>
    <t xml:space="preserve"> 3.1.7.1.1</t>
  </si>
  <si>
    <t xml:space="preserve"> 100328 </t>
  </si>
  <si>
    <t>RETIRADA E RECOLOCAÇÃO DE  TELHA CERÂMICA DE ENCAIXE, COM ATÉ DUAS ÁGUAS, INCLUSO IÇAMENTO. AF_07/2019</t>
  </si>
  <si>
    <t xml:space="preserve"> 3.1.7.1.2</t>
  </si>
  <si>
    <t>AMARRAÇÃO DE TELHAS CERÂMICAS OU DE CONCRETO. AF_07/2019</t>
  </si>
  <si>
    <t xml:space="preserve"> 3.1.8</t>
  </si>
  <si>
    <t xml:space="preserve"> 3.1.8.1</t>
  </si>
  <si>
    <t xml:space="preserve"> 3.1.8.1.1</t>
  </si>
  <si>
    <t>DEMOLIÇÃO DE REVESTIMENTO CERÂMICO, DE FORMA MECANIZADA COM MARTELETE, SEM REAPROVEITAMENTO. AF_12/2017</t>
  </si>
  <si>
    <t xml:space="preserve"> 3.1.8.2</t>
  </si>
  <si>
    <t xml:space="preserve"> 3.1.8.2.1</t>
  </si>
  <si>
    <t xml:space="preserve"> 3.1.8.2.2</t>
  </si>
  <si>
    <t>3.2</t>
  </si>
  <si>
    <t>3.2.1</t>
  </si>
  <si>
    <t>3.3</t>
  </si>
  <si>
    <t>3.3.1</t>
  </si>
  <si>
    <t>3.3.2</t>
  </si>
  <si>
    <t>3.3.3</t>
  </si>
  <si>
    <t>3.4</t>
  </si>
  <si>
    <t>3.4.1</t>
  </si>
  <si>
    <t>3.5</t>
  </si>
  <si>
    <t>3.5.1</t>
  </si>
  <si>
    <t>CAMPUS UNAÍ</t>
  </si>
  <si>
    <t xml:space="preserve"> 4.1</t>
  </si>
  <si>
    <t xml:space="preserve"> 4.1.1</t>
  </si>
  <si>
    <t>PAVILHÃO DE SALAS DE AULAS</t>
  </si>
  <si>
    <t xml:space="preserve"> 4.1.1.1 </t>
  </si>
  <si>
    <t xml:space="preserve"> 4.1.1.1.1</t>
  </si>
  <si>
    <t xml:space="preserve"> 88424 </t>
  </si>
  <si>
    <t>APLICAÇÃO MANUAL DE PINTURA COM TINTA TEXTURIZADA ACRÍLICA EM PANOS COM PRESENÇA DE VÃOS DE EDIFÍCIOS DE MÚLTIPLOS PAVIMENTOS, DUAS CORES. AF_06/2014</t>
  </si>
  <si>
    <t xml:space="preserve"> 4.1.1.2</t>
  </si>
  <si>
    <t>PINTURA INTERNA DE PAREDES, TETO E ESQUADRIAS</t>
  </si>
  <si>
    <t xml:space="preserve"> 4.1.1.2.1 </t>
  </si>
  <si>
    <t xml:space="preserve"> 88488 </t>
  </si>
  <si>
    <t>APLICAÇÃO MANUAL DE PINTURA COM TINTA LÁTEX ACRÍLICA EM TETO, DUAS DEMÃOS. AF_06/2014</t>
  </si>
  <si>
    <t xml:space="preserve"> 4.1.1.2.2</t>
  </si>
  <si>
    <t xml:space="preserve"> 87413 </t>
  </si>
  <si>
    <t>APLICAÇÃO MANUAL DE GESSO DESEMPENADO (SEM TALISCAS) EM TETO DE AMBIENTES DE ÁREA MENOR QUE 5M², ESPESSURA DE 0,5CM. AF_06/2014</t>
  </si>
  <si>
    <t>APLICAÇÃO MANUAL DE GESSO DESEMPENADO (SEM TALISCAS) EM TETO DE AMBIENTES DE ÁREA MAIOR QUE 10M², ESPESSURA DE 0,5CM. AF_06/2014</t>
  </si>
  <si>
    <t xml:space="preserve"> 88495 </t>
  </si>
  <si>
    <t>APLICAÇÃO E LIXAMENTO DE MASSA LÁTEX EM PAREDES, UMA DEMÃO. AF_06/2014</t>
  </si>
  <si>
    <t xml:space="preserve"> 88489 </t>
  </si>
  <si>
    <t>APLICAÇÃO MANUAL DE PINTURA COM TINTA LÁTEX ACRÍLICA EM PAREDES, DUAS DEMÃOS. AF_06/2014</t>
  </si>
  <si>
    <t xml:space="preserve"> 4.1.1.3</t>
  </si>
  <si>
    <t xml:space="preserve"> 4.1.1.3.2</t>
  </si>
  <si>
    <t>ED-48405</t>
  </si>
  <si>
    <t>COLOCAÇÃO DE CUMEEIRA ONDULADA DE FIBRA VEGETAL COM BETUME – TRADICIONAL</t>
  </si>
  <si>
    <t xml:space="preserve"> 4.1.1.3.3</t>
  </si>
  <si>
    <t>EST-MET-COB-06</t>
  </si>
  <si>
    <t>TELHAMENTO COM TELHA DE POLICARBONATO BRANCO LEITOSO</t>
  </si>
  <si>
    <t xml:space="preserve"> 4.1.1.3.4</t>
  </si>
  <si>
    <t>EST-MET-COB-07</t>
  </si>
  <si>
    <t>ESTRUTURA METÁLICA PARA COBERTURA, FEITA EM PERFIL UDC 150x60x20, INCLUI FABRICAÇÃO, MONTAGEM E PINTURA COM TINTA DE FUNDO E ACABAMENTO</t>
  </si>
  <si>
    <t xml:space="preserve"> 4.2</t>
  </si>
  <si>
    <t>4.2.1</t>
  </si>
  <si>
    <t xml:space="preserve"> 4.3</t>
  </si>
  <si>
    <t>4.3.1</t>
  </si>
  <si>
    <t>4.3.2</t>
  </si>
  <si>
    <t>4.3.3</t>
  </si>
  <si>
    <t xml:space="preserve"> 4.4</t>
  </si>
  <si>
    <t>4.4.1</t>
  </si>
  <si>
    <t xml:space="preserve"> 4.5</t>
  </si>
  <si>
    <t>4.5.1</t>
  </si>
  <si>
    <t xml:space="preserve"> 5 </t>
  </si>
  <si>
    <t>CAMPUS JANAÚBA</t>
  </si>
  <si>
    <t>5.1</t>
  </si>
  <si>
    <t xml:space="preserve"> 5.1.1</t>
  </si>
  <si>
    <t>BIBLIOTECA</t>
  </si>
  <si>
    <t xml:space="preserve"> 5.1.1.1</t>
  </si>
  <si>
    <t xml:space="preserve"> 5.1.1.1.1</t>
  </si>
  <si>
    <t xml:space="preserve"> 97647 </t>
  </si>
  <si>
    <t xml:space="preserve"> 5.1.1.2</t>
  </si>
  <si>
    <t xml:space="preserve"> 5.1.1.2.1</t>
  </si>
  <si>
    <t xml:space="preserve"> 94216 </t>
  </si>
  <si>
    <t>TELHAMENTO COM TELHA METÁLICA TERMOACÚSTICA E = 30 MM, COM ATÉ 2 ÁGUAS, INCLUSO IÇAMENTO. AF_07/2019</t>
  </si>
  <si>
    <t xml:space="preserve"> 5.1.1.2.2</t>
  </si>
  <si>
    <t xml:space="preserve"> ED-50263 </t>
  </si>
  <si>
    <t>LIMPEZA (DESOBSTRUÇÃO) DE CALHAS</t>
  </si>
  <si>
    <t xml:space="preserve"> 5.1.2</t>
  </si>
  <si>
    <t xml:space="preserve"> 5.1.2.1</t>
  </si>
  <si>
    <t xml:space="preserve"> 5.1.2.1.1</t>
  </si>
  <si>
    <t xml:space="preserve"> 5.1.2.3</t>
  </si>
  <si>
    <t xml:space="preserve"> 5.1.2.3.2</t>
  </si>
  <si>
    <t>COLOCAÇÃO DE CUMEEIRA ONDULADA DE FIBRA VEGETAL COM BETUME - TRADICIONAL</t>
  </si>
  <si>
    <t xml:space="preserve"> 5.1.2.4</t>
  </si>
  <si>
    <t>ESQUADRIAS</t>
  </si>
  <si>
    <t xml:space="preserve"> 5.1.2.4.1</t>
  </si>
  <si>
    <t xml:space="preserve"> ED-50992 </t>
  </si>
  <si>
    <t>VEDAÇÃO DE ESQUADRIAS METÁLICAS COM SILICONE PASTOSO</t>
  </si>
  <si>
    <t xml:space="preserve"> 5.2</t>
  </si>
  <si>
    <t>5.2.1</t>
  </si>
  <si>
    <t xml:space="preserve"> 5.3</t>
  </si>
  <si>
    <t xml:space="preserve"> 5.3.1</t>
  </si>
  <si>
    <t xml:space="preserve"> 5.3.2</t>
  </si>
  <si>
    <t xml:space="preserve"> 5.3.3</t>
  </si>
  <si>
    <t xml:space="preserve"> 5.4</t>
  </si>
  <si>
    <t>5.4.1</t>
  </si>
  <si>
    <t xml:space="preserve"> 5.5</t>
  </si>
  <si>
    <t xml:space="preserve"> 5.5.1</t>
  </si>
  <si>
    <t>Descrição dos serviços</t>
  </si>
  <si>
    <t>Valores por Campi</t>
  </si>
  <si>
    <t>JK/Diamantina</t>
  </si>
  <si>
    <t>Campus I/Diamantina</t>
  </si>
  <si>
    <t>Mucuri</t>
  </si>
  <si>
    <t>Unaí</t>
  </si>
  <si>
    <t>Janaúba</t>
  </si>
  <si>
    <t>Retiradas e demolições</t>
  </si>
  <si>
    <t>Pintura de fachadas</t>
  </si>
  <si>
    <t>Pintura interna de paredes, teto e esquadrias</t>
  </si>
  <si>
    <t>Coberturas</t>
  </si>
  <si>
    <t>Esquadrias</t>
  </si>
  <si>
    <t>Instalações elétricas</t>
  </si>
  <si>
    <t>Aterramento e SPDA</t>
  </si>
  <si>
    <t>Serviços eventuais</t>
  </si>
  <si>
    <t xml:space="preserve">Administração local </t>
  </si>
  <si>
    <t xml:space="preserve">Serviços complementares em geral </t>
  </si>
  <si>
    <t>Mobilização e desmobilização de obra</t>
  </si>
  <si>
    <t xml:space="preserve">TOTAL </t>
  </si>
  <si>
    <t>UNIVERSIDADE FEDERAL DOS VALES DO JEQUITINHONHA E MUCURI
CAMPUS PRESIDENTE JUSCELINO KUBITSCHEK - DIAMANTINA - MG
SERVIÇOS DE MANUTENÇÃO 
BDI DE SERVIÇOS DE REFERÊNCIA</t>
  </si>
  <si>
    <t>MODELO COMPOSIÇÃO DA TAXA DE BENEFÍCIOS E DESPESAS INDIRETAS (NÃO DESONERADO)</t>
  </si>
  <si>
    <t>Grupo</t>
  </si>
  <si>
    <t>A</t>
  </si>
  <si>
    <t>Despesas indiretas</t>
  </si>
  <si>
    <t>A.1</t>
  </si>
  <si>
    <t>Administração central</t>
  </si>
  <si>
    <t>A.2</t>
  </si>
  <si>
    <t>Garantia e Seguro Contratual</t>
  </si>
  <si>
    <t>A.3</t>
  </si>
  <si>
    <t>Seguro de Risco de Engenharia</t>
  </si>
  <si>
    <t>A.4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</si>
  <si>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</si>
  <si>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</si>
  <si>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</si>
  <si>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</si>
  <si>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</si>
  <si>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</si>
  <si>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</si>
  <si>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</si>
  <si>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</si>
  <si>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</si>
  <si>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</si>
  <si>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</si>
  <si>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</si>
  <si>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</si>
  <si>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 (Prefeitura de Diamantina)*</t>
  </si>
  <si>
    <t>C.4</t>
  </si>
  <si>
    <t>CPRB (Contribuição Previdenciária sobre Renda Bruta)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</si>
  <si>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</si>
  <si>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</si>
  <si>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</si>
  <si>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</si>
  <si>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</si>
  <si>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t>BDI = BDI (%) = [(1+A) x (1+F) x (1+B)]/(1-I) - 1</t>
  </si>
  <si>
    <t>UNIVERSIDADE FEDERAL DOS VALES DO JEQUITINHONHA E MUCURI
CAMPUS MUCURI - TEÓFILO OTONI - MG
SERVIÇOS DE MANUTENÇÃO 
BDI DE SERVIÇOS DE REFERÊNCIA</t>
  </si>
  <si>
    <t>ISS (Prefeitura de Teófilo Otoni)*</t>
  </si>
  <si>
    <t>UNIVERSIDADE FEDERAL DOS VALES DO JEQUITINHONHA E MUCURI
CAMPUS UNAÍ - UNAÍ - MG
SERVIÇOS DE MANUTENÇÃO 
BDI DE SERVIÇOS DE REFERÊNCIA</t>
  </si>
  <si>
    <t>ISS (Prefeitura de Unaí)*</t>
  </si>
  <si>
    <t>UNIVERSIDADE FEDERAL DOS VALES DO JEQUITINHONHA E MUCURI
CAMPUS JANAÚBA - JANAÚBA - MG
SERVIÇOS DE MANUTENÇÃO 
BDI DE SERVIÇOS DE REFERÊNCIA</t>
  </si>
  <si>
    <t>ISS (Prefeitura de Janaúba)*</t>
  </si>
  <si>
    <t xml:space="preserve">           ESTIMATIVAS DAS ÁREAS OBJETO DE MANUTENÇÃO</t>
  </si>
  <si>
    <t>PRÉDIO</t>
  </si>
  <si>
    <t>ÁREA (M²)</t>
  </si>
  <si>
    <t>Pavilhão de auditórios</t>
  </si>
  <si>
    <t>Enfermagem</t>
  </si>
  <si>
    <t xml:space="preserve">Almoxarifado </t>
  </si>
  <si>
    <t>Agronomia</t>
  </si>
  <si>
    <t>Engenharia Florestal</t>
  </si>
  <si>
    <t>Prédio da Caixa D'água/Vigias</t>
  </si>
  <si>
    <t>Faculdade interdisciplinar em humanidades (FIH)</t>
  </si>
  <si>
    <t xml:space="preserve"> LIPEM VALE</t>
  </si>
  <si>
    <t>Fisioterapia</t>
  </si>
  <si>
    <t>Farmácia</t>
  </si>
  <si>
    <t>Reitoria</t>
  </si>
  <si>
    <t>TOTAL</t>
  </si>
  <si>
    <t>Prédio I</t>
  </si>
  <si>
    <t>Prédio II</t>
  </si>
  <si>
    <t>Espaço JK</t>
  </si>
  <si>
    <t xml:space="preserve">Áreas comuns </t>
  </si>
  <si>
    <t>CAMPUS MUCURI - TEÓFILO OTONI</t>
  </si>
  <si>
    <t>Auditório central e miniauditórios</t>
  </si>
  <si>
    <t>Prédio Administrativo</t>
  </si>
  <si>
    <t>Prédio de Sala de aulas</t>
  </si>
  <si>
    <t>NIPE</t>
  </si>
  <si>
    <t>Casa de Apoio</t>
  </si>
  <si>
    <t>Almoxarifado</t>
  </si>
  <si>
    <t>CAMPUS UNAÍ - UNAÍ</t>
  </si>
  <si>
    <t>Prédio de salas de aula</t>
  </si>
  <si>
    <t>CAMPUS JANAÚBA - JANAÚBA</t>
  </si>
  <si>
    <t>Biblioteca</t>
  </si>
  <si>
    <t>RELAÇÃO DOS PRINCIPAIS TIPOS DE SERVIÇOS</t>
  </si>
  <si>
    <t>ITEM</t>
  </si>
  <si>
    <t>DESCRIÇÃO</t>
  </si>
  <si>
    <t>Pintura</t>
  </si>
  <si>
    <t>Pintura de Paredes</t>
  </si>
  <si>
    <t>Pintura em concreto/Alvenaria</t>
  </si>
  <si>
    <t>Aplicação de gesso</t>
  </si>
  <si>
    <t>Cobertura</t>
  </si>
  <si>
    <t>Telhamento com Telha Cerâmica</t>
  </si>
  <si>
    <t>Telhamento com Telha Metálica</t>
  </si>
  <si>
    <t>Telhamento com Telha em Policarbonato</t>
  </si>
  <si>
    <t>Telhamento com Telha de Fibra de Vidro</t>
  </si>
  <si>
    <t>Madeiramento</t>
  </si>
  <si>
    <t>2.6</t>
  </si>
  <si>
    <t>Calha Metálica</t>
  </si>
  <si>
    <t>2.7</t>
  </si>
  <si>
    <t>Solda de Calha</t>
  </si>
  <si>
    <t>2.8</t>
  </si>
  <si>
    <t>Cumeeira Cerâmica</t>
  </si>
  <si>
    <t>2.9</t>
  </si>
  <si>
    <t>Cumeeira Galvanizada</t>
  </si>
  <si>
    <t>2.10</t>
  </si>
  <si>
    <t>Revisão de telhados</t>
  </si>
  <si>
    <t>Esquadrias/Ferragens/vidro</t>
  </si>
  <si>
    <t>Vedação de esquadrias metálicas</t>
  </si>
  <si>
    <t>Serviços Preliminares</t>
  </si>
  <si>
    <t>4.1</t>
  </si>
  <si>
    <t>Demolições/retiradas</t>
  </si>
  <si>
    <t>Serviços diversos</t>
  </si>
  <si>
    <t>5.2</t>
  </si>
  <si>
    <t>Limpeza e arremates finais</t>
  </si>
  <si>
    <t>Transportes, cargas e descargas</t>
  </si>
  <si>
    <t>6.1</t>
  </si>
  <si>
    <t>Transporte</t>
  </si>
  <si>
    <t>6.2</t>
  </si>
  <si>
    <t>Carga, manobra e descarga</t>
  </si>
  <si>
    <t>Movimento de Terra</t>
  </si>
  <si>
    <t>7.1</t>
  </si>
  <si>
    <t>Escavação de valas</t>
  </si>
  <si>
    <t>7.2</t>
  </si>
  <si>
    <t>Aterro/Reaterro de valas com ou s/compactação</t>
  </si>
  <si>
    <t>7.3</t>
  </si>
  <si>
    <t>Regularizacão e Apiloamento de fundo de valas</t>
  </si>
  <si>
    <t>7.4</t>
  </si>
  <si>
    <t>Aterro com ou s/compactação</t>
  </si>
  <si>
    <t>7.5</t>
  </si>
  <si>
    <t>Carga, Descarga e ou/Transporte de Materiais</t>
  </si>
  <si>
    <t>Instalação Elétrica/Eletrificação e Iluminação Externa</t>
  </si>
  <si>
    <t>8.1</t>
  </si>
  <si>
    <t>Caixas de inspeção</t>
  </si>
  <si>
    <t>8.2</t>
  </si>
  <si>
    <t>Eletrodutos/calhas para leito de cabos</t>
  </si>
  <si>
    <t>8.3</t>
  </si>
  <si>
    <t>Conexões</t>
  </si>
  <si>
    <t>8.4</t>
  </si>
  <si>
    <t>Fios/Cabos</t>
  </si>
  <si>
    <t>8.5</t>
  </si>
  <si>
    <t>Quadros/Disjuntores</t>
  </si>
  <si>
    <t>]</t>
  </si>
  <si>
    <t xml:space="preserve"> 4.1.1.3.5</t>
  </si>
  <si>
    <t xml:space="preserve"> 4.1.1.4</t>
  </si>
  <si>
    <t xml:space="preserve"> 4.1.1.4.1</t>
  </si>
  <si>
    <t xml:space="preserve"> 4.1.1.4.2</t>
  </si>
  <si>
    <t xml:space="preserve"> 4.1.1.4.3</t>
  </si>
  <si>
    <t xml:space="preserve"> 4.1.1.3.1</t>
  </si>
  <si>
    <t>1.3.4</t>
  </si>
  <si>
    <t>1.3.5</t>
  </si>
  <si>
    <t>MONTAGEM E DESMONTAGEM DE ANDAIME MODULAR FACHADEIRO, COM PISO METÁLICO, PARA EDIFICAÇÕES COM MÚLTIPLOS PAVIMENTOS (EXCLUSIVE ANDAIME E LIMPEZA). AF_11/2017</t>
  </si>
  <si>
    <t>FORNECIMENTO DE ANDAIME METÁLICO PARA FACHADA (LOCAÇÃO), INCLUSIVE PISO METÁLICO E SAPATAS, EXCLUSIVE MONTAGEM E DESMONTAGEM</t>
  </si>
  <si>
    <t>ED-9075</t>
  </si>
  <si>
    <t xml:space="preserve"> m2xmês</t>
  </si>
  <si>
    <t>2.3.4</t>
  </si>
  <si>
    <t>2.3.5</t>
  </si>
  <si>
    <t>3.3.4</t>
  </si>
  <si>
    <t>3.3.5</t>
  </si>
  <si>
    <t>4.3.4</t>
  </si>
  <si>
    <t>4.3.5</t>
  </si>
  <si>
    <t xml:space="preserve"> 5.3.4</t>
  </si>
  <si>
    <t xml:space="preserve"> 5.3.5</t>
  </si>
  <si>
    <t>MOBILIZAÇÃO E DESMOBILIZAÇÃO DE OBRA EM CENTRO URBANO
OU REGIÃO LIMÍTROFE COM VALOR ENTRE 1.000.000,01 E 3.000.
000,00</t>
  </si>
  <si>
    <t>ED-50393</t>
  </si>
  <si>
    <t>MOBILIZAÇÃO E DESMOBILIZAÇÃO DE OBRA EM CENTRO URBANO
OU REGIÃO LIMÍTROFE COM VALOR ATÉ O VALOR DE 1.000.000,00</t>
  </si>
  <si>
    <t>ED-50392</t>
  </si>
  <si>
    <t>1.1.18</t>
  </si>
  <si>
    <t>1.1.18.1.1</t>
  </si>
  <si>
    <t>1.1.18.1.2</t>
  </si>
  <si>
    <t>1.1.18.1.3</t>
  </si>
  <si>
    <t>1.1.18.1.4</t>
  </si>
  <si>
    <t>1.1.18.1.5</t>
  </si>
  <si>
    <t>1.1.18.1.6</t>
  </si>
  <si>
    <t>1.1.18.1.7</t>
  </si>
  <si>
    <t>MODELO COMPOSIÇÃO DA TAXA DE BENEFÍCIOS E DESPESAS INDIRETAS (DESONERADO)</t>
  </si>
  <si>
    <t>Jorge David de Oliveira</t>
  </si>
  <si>
    <t>Jeniffer de Oliveira Freitas</t>
  </si>
  <si>
    <t>Guilherme Petrone Soares de Oliveira</t>
  </si>
  <si>
    <t>De acordo</t>
  </si>
  <si>
    <t>PORTARIA/PROPLAN Nº 07, DE 06 DE FEVEREIRO DE 2023</t>
  </si>
  <si>
    <t xml:space="preserve">Membro técnico da Equipe de Planejamento </t>
  </si>
  <si>
    <t>Requisitante/Diretor de Serviços de Engenharia e Manutenção dos Bens Patrimoniais</t>
  </si>
  <si>
    <t>SINAPI - 03/2023 - Minas Gerais
SICRO3 - 01/2023 - Minas Gerais                       SETOP - 10/2022 - Minas Gerais                            Desonerada</t>
  </si>
  <si>
    <t xml:space="preserve"> 5.1.2.2</t>
  </si>
  <si>
    <t xml:space="preserve"> 5.1.2.2.1</t>
  </si>
  <si>
    <t xml:space="preserve"> 5.1.2.2.2</t>
  </si>
  <si>
    <t xml:space="preserve"> 5.1.2.3.1</t>
  </si>
  <si>
    <t xml:space="preserve"> 5.1.2.3.3</t>
  </si>
</sst>
</file>

<file path=xl/styles.xml><?xml version="1.0" encoding="utf-8"?>
<styleSheet xmlns="http://schemas.openxmlformats.org/spreadsheetml/2006/main">
  <numFmts count="4">
    <numFmt numFmtId="164" formatCode="&quot;R$ &quot;#,##0.00;[Red]&quot;-R$ &quot;#,##0.00"/>
    <numFmt numFmtId="165" formatCode="_-&quot;R$ &quot;* #,##0.00_-;&quot;-R$ &quot;* #,##0.00_-;_-&quot;R$ &quot;* \-??_-;_-@"/>
    <numFmt numFmtId="166" formatCode="0.0%"/>
    <numFmt numFmtId="167" formatCode="#,##0.00;[Red]#,##0.00"/>
  </numFmts>
  <fonts count="27">
    <font>
      <sz val="11"/>
      <color rgb="FF000000"/>
      <name val="Arial"/>
      <charset val="134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sz val="8"/>
      <name val="Arial"/>
      <charset val="13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5A5A5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8DB3E2"/>
        <bgColor rgb="FF8DB4E2"/>
      </patternFill>
    </fill>
    <fill>
      <patternFill patternType="solid">
        <fgColor rgb="FFD8ECF6"/>
        <bgColor rgb="FFF2F2F2"/>
      </patternFill>
    </fill>
    <fill>
      <patternFill patternType="solid">
        <fgColor rgb="FF8DB4E2"/>
        <bgColor rgb="FF8DB3E2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D8D8D8"/>
      </patternFill>
    </fill>
    <fill>
      <patternFill patternType="solid">
        <fgColor rgb="FFF2F2F2"/>
        <bgColor rgb="FFFFFFFF"/>
      </patternFill>
    </fill>
    <fill>
      <patternFill patternType="solid">
        <fgColor rgb="FF7F7F7F"/>
        <bgColor rgb="FF666699"/>
      </patternFill>
    </fill>
    <fill>
      <patternFill patternType="solid">
        <fgColor rgb="FFD9D9D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2F2F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auto="1"/>
      </top>
      <bottom style="thin">
        <color rgb="FFCCCCC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rgb="FFCCCCCC"/>
      </bottom>
      <diagonal/>
    </border>
    <border>
      <left style="thick">
        <color auto="1"/>
      </left>
      <right style="thick">
        <color auto="1"/>
      </right>
      <top style="medium">
        <color rgb="FFCCCCCC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rgb="FFCCCCCC"/>
      </bottom>
      <diagonal/>
    </border>
    <border>
      <left style="thick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auto="1"/>
      </bottom>
      <diagonal/>
    </border>
    <border>
      <left style="thick">
        <color auto="1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5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0" fontId="8" fillId="8" borderId="7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164" fontId="0" fillId="0" borderId="0" xfId="0" applyNumberFormat="1" applyAlignment="1">
      <alignment horizontal="center" wrapText="1"/>
    </xf>
    <xf numFmtId="164" fontId="8" fillId="8" borderId="1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0" fillId="0" borderId="0" xfId="0" applyNumberFormat="1"/>
    <xf numFmtId="166" fontId="4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7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5" fontId="0" fillId="10" borderId="1" xfId="0" applyNumberFormat="1" applyFill="1" applyBorder="1" applyAlignment="1">
      <alignment horizontal="left" vertical="center" wrapText="1"/>
    </xf>
    <xf numFmtId="165" fontId="0" fillId="0" borderId="1" xfId="0" applyNumberFormat="1" applyBorder="1" applyAlignment="1">
      <alignment vertical="center" wrapText="1"/>
    </xf>
    <xf numFmtId="165" fontId="0" fillId="10" borderId="1" xfId="0" applyNumberForma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10" fontId="13" fillId="2" borderId="14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10" fontId="13" fillId="2" borderId="17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10" fontId="11" fillId="9" borderId="22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10" fontId="13" fillId="2" borderId="14" xfId="0" applyNumberFormat="1" applyFont="1" applyFill="1" applyBorder="1" applyAlignment="1">
      <alignment horizontal="right" vertical="center" wrapText="1"/>
    </xf>
    <xf numFmtId="10" fontId="13" fillId="2" borderId="17" xfId="0" applyNumberFormat="1" applyFont="1" applyFill="1" applyBorder="1" applyAlignment="1">
      <alignment horizontal="right" vertical="center" wrapText="1"/>
    </xf>
    <xf numFmtId="10" fontId="11" fillId="0" borderId="17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right" vertical="center" wrapText="1"/>
    </xf>
    <xf numFmtId="10" fontId="13" fillId="0" borderId="17" xfId="0" applyNumberFormat="1" applyFont="1" applyBorder="1" applyAlignment="1">
      <alignment horizontal="right" vertical="center" wrapText="1"/>
    </xf>
    <xf numFmtId="0" fontId="12" fillId="2" borderId="17" xfId="0" applyFont="1" applyFill="1" applyBorder="1" applyAlignment="1">
      <alignment vertical="center" wrapText="1"/>
    </xf>
    <xf numFmtId="10" fontId="11" fillId="9" borderId="2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11" borderId="6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wrapText="1"/>
    </xf>
    <xf numFmtId="2" fontId="19" fillId="12" borderId="1" xfId="0" applyNumberFormat="1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wrapText="1"/>
    </xf>
    <xf numFmtId="165" fontId="17" fillId="0" borderId="0" xfId="0" applyNumberFormat="1" applyFont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2" fontId="21" fillId="0" borderId="2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14" borderId="0" xfId="0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64" fontId="8" fillId="15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right" vertical="center" wrapText="1"/>
    </xf>
    <xf numFmtId="0" fontId="8" fillId="8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7F7F7F"/>
      <rgbColor rgb="FF8DB3E2"/>
      <rgbColor rgb="FF993366"/>
      <rgbColor rgb="FFF2F2F2"/>
      <rgbColor rgb="FFD8ECF6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D9D9D9"/>
      <rgbColor rgb="FFFFFF99"/>
      <rgbColor rgb="FF8DB4E2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3"/>
  <sheetViews>
    <sheetView workbookViewId="0">
      <pane ySplit="4" topLeftCell="A294" activePane="bottomLeft" state="frozen"/>
      <selection pane="bottomLeft" sqref="A1:H323"/>
    </sheetView>
  </sheetViews>
  <sheetFormatPr defaultColWidth="12.625" defaultRowHeight="14.25"/>
  <cols>
    <col min="1" max="1" width="10" customWidth="1"/>
    <col min="2" max="2" width="14.125" customWidth="1"/>
    <col min="3" max="3" width="14.125" style="148" customWidth="1"/>
    <col min="4" max="4" width="76.875" customWidth="1"/>
    <col min="5" max="5" width="7.75" customWidth="1"/>
    <col min="6" max="6" width="8" customWidth="1"/>
    <col min="7" max="7" width="11.125" style="150" customWidth="1"/>
    <col min="8" max="8" width="12.375" customWidth="1"/>
    <col min="9" max="9" width="16.5" customWidth="1"/>
    <col min="10" max="10" width="20" customWidth="1"/>
    <col min="11" max="11" width="21.875" customWidth="1"/>
    <col min="12" max="12" width="56" customWidth="1"/>
    <col min="13" max="13" width="8.25" customWidth="1"/>
    <col min="14" max="15" width="10" customWidth="1"/>
    <col min="16" max="16" width="14.125" customWidth="1"/>
    <col min="17" max="17" width="11.5" customWidth="1"/>
    <col min="18" max="27" width="8.625" customWidth="1"/>
  </cols>
  <sheetData>
    <row r="1" spans="1:27" ht="14.25" customHeight="1">
      <c r="A1" s="153" t="s">
        <v>0</v>
      </c>
      <c r="B1" s="153"/>
      <c r="C1" s="153"/>
      <c r="D1" s="153"/>
      <c r="E1" s="154" t="s">
        <v>1</v>
      </c>
      <c r="F1" s="154"/>
      <c r="G1" s="154"/>
      <c r="H1" s="154"/>
      <c r="I1" s="3"/>
    </row>
    <row r="2" spans="1:27" ht="57" customHeight="1">
      <c r="A2" s="153"/>
      <c r="B2" s="153"/>
      <c r="C2" s="153"/>
      <c r="D2" s="153"/>
      <c r="E2" s="155" t="s">
        <v>590</v>
      </c>
      <c r="F2" s="155"/>
      <c r="G2" s="155"/>
      <c r="H2" s="155"/>
      <c r="I2" s="3"/>
    </row>
    <row r="3" spans="1:27" ht="16.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3"/>
    </row>
    <row r="4" spans="1:27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>
      <c r="A5" s="8" t="s">
        <v>11</v>
      </c>
      <c r="B5" s="8"/>
      <c r="C5" s="8"/>
      <c r="D5" s="9" t="s">
        <v>12</v>
      </c>
      <c r="E5" s="8"/>
      <c r="F5" s="8"/>
      <c r="G5" s="8"/>
      <c r="H5" s="10"/>
      <c r="I5" s="6"/>
      <c r="J5" s="11"/>
      <c r="K5" s="11"/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>
      <c r="A6" s="12" t="s">
        <v>13</v>
      </c>
      <c r="B6" s="12"/>
      <c r="C6" s="12"/>
      <c r="D6" s="13" t="s">
        <v>14</v>
      </c>
      <c r="E6" s="12"/>
      <c r="F6" s="12"/>
      <c r="G6" s="12"/>
      <c r="H6" s="14">
        <f>SUM(H7,H11,H15,H24,H28,H35,H39,H43,H47,H65,H83,H87,H91,H95,H102,H111,H115,H121)</f>
        <v>886752.21106666664</v>
      </c>
      <c r="I6" s="6"/>
      <c r="J6" s="11"/>
      <c r="K6" s="11"/>
      <c r="L6" s="11"/>
      <c r="M6" s="11"/>
      <c r="N6" s="11"/>
      <c r="O6" s="11"/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>
      <c r="A7" s="15" t="s">
        <v>15</v>
      </c>
      <c r="B7" s="15"/>
      <c r="C7" s="15"/>
      <c r="D7" s="16" t="s">
        <v>16</v>
      </c>
      <c r="E7" s="15"/>
      <c r="F7" s="15"/>
      <c r="G7" s="15"/>
      <c r="H7" s="17">
        <f>SUM(H8)</f>
        <v>62071.199999999997</v>
      </c>
      <c r="I7" s="6"/>
      <c r="J7" s="11"/>
      <c r="K7" s="11"/>
      <c r="L7" s="11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>
      <c r="A8" s="18" t="s">
        <v>17</v>
      </c>
      <c r="B8" s="18"/>
      <c r="C8" s="18"/>
      <c r="D8" s="19" t="s">
        <v>18</v>
      </c>
      <c r="E8" s="18"/>
      <c r="F8" s="20"/>
      <c r="G8" s="18"/>
      <c r="H8" s="21">
        <f>SUM(H9:H10)</f>
        <v>62071.199999999997</v>
      </c>
      <c r="I8" s="6"/>
      <c r="J8" s="11"/>
      <c r="K8" s="11"/>
      <c r="L8" s="11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22" t="s">
        <v>19</v>
      </c>
      <c r="B9" s="22" t="s">
        <v>20</v>
      </c>
      <c r="C9" s="146" t="s">
        <v>21</v>
      </c>
      <c r="D9" s="23" t="s">
        <v>22</v>
      </c>
      <c r="E9" s="22" t="s">
        <v>23</v>
      </c>
      <c r="F9" s="24">
        <v>3495</v>
      </c>
      <c r="G9" s="149">
        <v>2.4700000000000002</v>
      </c>
      <c r="H9" s="25">
        <f>SUM(G9*F9)</f>
        <v>8632.6500000000015</v>
      </c>
      <c r="I9" s="6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5.5">
      <c r="A10" s="22" t="s">
        <v>24</v>
      </c>
      <c r="B10" s="22">
        <v>88416</v>
      </c>
      <c r="C10" s="146" t="s">
        <v>25</v>
      </c>
      <c r="D10" s="23" t="s">
        <v>26</v>
      </c>
      <c r="E10" s="22" t="s">
        <v>23</v>
      </c>
      <c r="F10" s="24">
        <v>3495</v>
      </c>
      <c r="G10" s="149">
        <v>15.29</v>
      </c>
      <c r="H10" s="25">
        <f>SUM(G10*F10)</f>
        <v>53438.549999999996</v>
      </c>
      <c r="I10" s="144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15" t="s">
        <v>27</v>
      </c>
      <c r="B11" s="15"/>
      <c r="C11" s="15"/>
      <c r="D11" s="16" t="s">
        <v>28</v>
      </c>
      <c r="E11" s="15"/>
      <c r="F11" s="26"/>
      <c r="G11" s="15"/>
      <c r="H11" s="17">
        <f>SUM(H12)</f>
        <v>28416</v>
      </c>
      <c r="I11" s="27"/>
      <c r="J11" s="28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>
      <c r="A12" s="18" t="s">
        <v>29</v>
      </c>
      <c r="B12" s="18"/>
      <c r="C12" s="18"/>
      <c r="D12" s="19" t="s">
        <v>18</v>
      </c>
      <c r="E12" s="18"/>
      <c r="F12" s="20"/>
      <c r="G12" s="18"/>
      <c r="H12" s="21">
        <f>SUM(H13:H14)</f>
        <v>28416</v>
      </c>
      <c r="I12" s="6"/>
      <c r="Q12" s="11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9" customFormat="1" ht="15">
      <c r="A13" s="22" t="s">
        <v>30</v>
      </c>
      <c r="B13" s="22" t="s">
        <v>20</v>
      </c>
      <c r="C13" s="146" t="s">
        <v>21</v>
      </c>
      <c r="D13" s="23" t="s">
        <v>22</v>
      </c>
      <c r="E13" s="22" t="s">
        <v>23</v>
      </c>
      <c r="F13" s="24">
        <v>1600</v>
      </c>
      <c r="G13" s="149">
        <v>2.4700000000000002</v>
      </c>
      <c r="H13" s="25">
        <f>G13*F13</f>
        <v>3952.0000000000005</v>
      </c>
      <c r="I13" s="27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29" customFormat="1" ht="25.5">
      <c r="A14" s="22" t="s">
        <v>31</v>
      </c>
      <c r="B14" s="22" t="s">
        <v>32</v>
      </c>
      <c r="C14" s="146" t="s">
        <v>25</v>
      </c>
      <c r="D14" s="23" t="s">
        <v>26</v>
      </c>
      <c r="E14" s="22" t="s">
        <v>23</v>
      </c>
      <c r="F14" s="24">
        <v>1600</v>
      </c>
      <c r="G14" s="149">
        <v>15.29</v>
      </c>
      <c r="H14" s="25">
        <f>G14*F14</f>
        <v>24464</v>
      </c>
      <c r="I14" s="27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">
      <c r="A15" s="15" t="s">
        <v>33</v>
      </c>
      <c r="B15" s="15"/>
      <c r="C15" s="15"/>
      <c r="D15" s="16" t="s">
        <v>34</v>
      </c>
      <c r="E15" s="15"/>
      <c r="F15" s="26"/>
      <c r="G15" s="15"/>
      <c r="H15" s="17">
        <f>SUM(H16,H19)</f>
        <v>36033.127999999997</v>
      </c>
      <c r="I15" s="6"/>
      <c r="Q15" s="11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>
      <c r="A16" s="18" t="s">
        <v>35</v>
      </c>
      <c r="B16" s="18"/>
      <c r="C16" s="18"/>
      <c r="D16" s="19" t="s">
        <v>18</v>
      </c>
      <c r="E16" s="18"/>
      <c r="F16" s="20"/>
      <c r="G16" s="18"/>
      <c r="H16" s="21">
        <f>SUM(H17:H18)</f>
        <v>15984</v>
      </c>
      <c r="I16" s="6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9" customFormat="1">
      <c r="A17" s="22" t="s">
        <v>36</v>
      </c>
      <c r="B17" s="22" t="s">
        <v>20</v>
      </c>
      <c r="C17" s="146" t="s">
        <v>21</v>
      </c>
      <c r="D17" s="23" t="s">
        <v>22</v>
      </c>
      <c r="E17" s="22" t="s">
        <v>23</v>
      </c>
      <c r="F17" s="24">
        <v>900</v>
      </c>
      <c r="G17" s="149">
        <v>2.4700000000000002</v>
      </c>
      <c r="H17" s="25">
        <f>G17*F17</f>
        <v>2223</v>
      </c>
      <c r="I17" s="2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29" customFormat="1" ht="25.5">
      <c r="A18" s="22" t="s">
        <v>37</v>
      </c>
      <c r="B18" s="22">
        <v>88416</v>
      </c>
      <c r="C18" s="146" t="s">
        <v>25</v>
      </c>
      <c r="D18" s="23" t="s">
        <v>26</v>
      </c>
      <c r="E18" s="22" t="s">
        <v>23</v>
      </c>
      <c r="F18" s="24">
        <v>900</v>
      </c>
      <c r="G18" s="149">
        <v>15.29</v>
      </c>
      <c r="H18" s="25">
        <f>G18*F18</f>
        <v>13761</v>
      </c>
      <c r="I18" s="27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>
      <c r="A19" s="18" t="s">
        <v>38</v>
      </c>
      <c r="B19" s="18"/>
      <c r="C19" s="18"/>
      <c r="D19" s="19" t="s">
        <v>39</v>
      </c>
      <c r="E19" s="18"/>
      <c r="F19" s="20"/>
      <c r="G19" s="18"/>
      <c r="H19" s="21">
        <f>SUM(H20:H23)</f>
        <v>20049.128000000001</v>
      </c>
      <c r="I19" s="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29" customFormat="1" ht="25.5">
      <c r="A20" s="22" t="s">
        <v>40</v>
      </c>
      <c r="B20" s="22">
        <v>100330</v>
      </c>
      <c r="C20" s="146" t="s">
        <v>25</v>
      </c>
      <c r="D20" s="23" t="s">
        <v>41</v>
      </c>
      <c r="E20" s="22" t="s">
        <v>23</v>
      </c>
      <c r="F20" s="24">
        <f>F21</f>
        <v>430</v>
      </c>
      <c r="G20" s="149">
        <v>19.48</v>
      </c>
      <c r="H20" s="25">
        <f>G20*F20</f>
        <v>8376.4</v>
      </c>
      <c r="I20" s="27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29" customFormat="1" ht="25.5">
      <c r="A21" s="22" t="s">
        <v>42</v>
      </c>
      <c r="B21" s="22">
        <v>100388</v>
      </c>
      <c r="C21" s="146" t="s">
        <v>25</v>
      </c>
      <c r="D21" s="23" t="s">
        <v>43</v>
      </c>
      <c r="E21" s="22" t="s">
        <v>23</v>
      </c>
      <c r="F21" s="24">
        <v>430</v>
      </c>
      <c r="G21" s="149">
        <v>23.82</v>
      </c>
      <c r="H21" s="25">
        <f>G21*F21</f>
        <v>10242.6</v>
      </c>
      <c r="I21" s="27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29" customFormat="1" ht="38.25">
      <c r="A22" s="22" t="s">
        <v>44</v>
      </c>
      <c r="B22" s="22">
        <v>94219</v>
      </c>
      <c r="C22" s="146" t="s">
        <v>25</v>
      </c>
      <c r="D22" s="23" t="s">
        <v>45</v>
      </c>
      <c r="E22" s="22" t="s">
        <v>46</v>
      </c>
      <c r="F22" s="24">
        <v>38.200000000000003</v>
      </c>
      <c r="G22" s="149">
        <v>33.64</v>
      </c>
      <c r="H22" s="25">
        <f>G22*F22</f>
        <v>1285.0480000000002</v>
      </c>
      <c r="I22" s="27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29" customFormat="1">
      <c r="A23" s="22" t="s">
        <v>47</v>
      </c>
      <c r="B23" s="22" t="s">
        <v>48</v>
      </c>
      <c r="C23" s="146" t="s">
        <v>49</v>
      </c>
      <c r="D23" s="23" t="s">
        <v>50</v>
      </c>
      <c r="E23" s="22" t="s">
        <v>46</v>
      </c>
      <c r="F23" s="24">
        <v>4.5</v>
      </c>
      <c r="G23" s="149">
        <v>32.24</v>
      </c>
      <c r="H23" s="25">
        <f>G23*F23</f>
        <v>145.08000000000001</v>
      </c>
      <c r="I23" s="27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>
      <c r="A24" s="15" t="s">
        <v>51</v>
      </c>
      <c r="B24" s="15"/>
      <c r="C24" s="15"/>
      <c r="D24" s="16" t="s">
        <v>52</v>
      </c>
      <c r="E24" s="15"/>
      <c r="F24" s="26"/>
      <c r="G24" s="15"/>
      <c r="H24" s="17">
        <f>SUM(H25)</f>
        <v>55375.679999999993</v>
      </c>
      <c r="I24" s="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>
      <c r="A25" s="18" t="s">
        <v>53</v>
      </c>
      <c r="B25" s="18"/>
      <c r="C25" s="18"/>
      <c r="D25" s="19" t="s">
        <v>18</v>
      </c>
      <c r="E25" s="18"/>
      <c r="F25" s="20"/>
      <c r="G25" s="18"/>
      <c r="H25" s="21">
        <f>SUM(H26:H27)</f>
        <v>55375.679999999993</v>
      </c>
      <c r="I25" s="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29" customFormat="1">
      <c r="A26" s="22" t="s">
        <v>54</v>
      </c>
      <c r="B26" s="22" t="s">
        <v>20</v>
      </c>
      <c r="C26" s="146" t="s">
        <v>21</v>
      </c>
      <c r="D26" s="23" t="s">
        <v>22</v>
      </c>
      <c r="E26" s="22" t="s">
        <v>23</v>
      </c>
      <c r="F26" s="24">
        <v>3118</v>
      </c>
      <c r="G26" s="149">
        <v>2.4700000000000002</v>
      </c>
      <c r="H26" s="25">
        <f>G26*F26</f>
        <v>7701.4600000000009</v>
      </c>
      <c r="I26" s="2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29" customFormat="1" ht="25.5">
      <c r="A27" s="22" t="s">
        <v>55</v>
      </c>
      <c r="B27" s="22" t="s">
        <v>32</v>
      </c>
      <c r="C27" s="146" t="s">
        <v>25</v>
      </c>
      <c r="D27" s="23" t="s">
        <v>26</v>
      </c>
      <c r="E27" s="22" t="s">
        <v>23</v>
      </c>
      <c r="F27" s="24">
        <v>3118</v>
      </c>
      <c r="G27" s="149">
        <v>15.29</v>
      </c>
      <c r="H27" s="25">
        <f>G27*F27</f>
        <v>47674.219999999994</v>
      </c>
      <c r="I27" s="2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>
      <c r="A28" s="15" t="s">
        <v>56</v>
      </c>
      <c r="B28" s="15"/>
      <c r="C28" s="15"/>
      <c r="D28" s="16" t="s">
        <v>57</v>
      </c>
      <c r="E28" s="15"/>
      <c r="F28" s="26"/>
      <c r="G28" s="15"/>
      <c r="H28" s="17">
        <f>SUM(H29,H32)</f>
        <v>56346.316399999996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18" t="s">
        <v>58</v>
      </c>
      <c r="B29" s="18"/>
      <c r="C29" s="18"/>
      <c r="D29" s="19" t="s">
        <v>18</v>
      </c>
      <c r="E29" s="18"/>
      <c r="F29" s="20"/>
      <c r="G29" s="18"/>
      <c r="H29" s="21">
        <f>SUM(H30:H31)</f>
        <v>21312</v>
      </c>
      <c r="I29" s="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9" customFormat="1">
      <c r="A30" s="22" t="s">
        <v>59</v>
      </c>
      <c r="B30" s="22" t="s">
        <v>20</v>
      </c>
      <c r="C30" s="146" t="s">
        <v>21</v>
      </c>
      <c r="D30" s="23" t="s">
        <v>22</v>
      </c>
      <c r="E30" s="22" t="s">
        <v>23</v>
      </c>
      <c r="F30" s="24">
        <v>1200</v>
      </c>
      <c r="G30" s="149">
        <v>2.4700000000000002</v>
      </c>
      <c r="H30" s="25">
        <f>G30*F30</f>
        <v>2964.0000000000005</v>
      </c>
      <c r="I30" s="27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29" customFormat="1" ht="25.5">
      <c r="A31" s="22" t="s">
        <v>60</v>
      </c>
      <c r="B31" s="22" t="s">
        <v>32</v>
      </c>
      <c r="C31" s="146" t="s">
        <v>25</v>
      </c>
      <c r="D31" s="23" t="s">
        <v>26</v>
      </c>
      <c r="E31" s="22" t="s">
        <v>23</v>
      </c>
      <c r="F31" s="24">
        <v>1200</v>
      </c>
      <c r="G31" s="149">
        <v>15.29</v>
      </c>
      <c r="H31" s="25">
        <f>G31*F31</f>
        <v>18348</v>
      </c>
      <c r="I31" s="2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>
      <c r="A32" s="18" t="s">
        <v>61</v>
      </c>
      <c r="B32" s="18"/>
      <c r="C32" s="18"/>
      <c r="D32" s="19" t="s">
        <v>39</v>
      </c>
      <c r="E32" s="18"/>
      <c r="F32" s="20"/>
      <c r="G32" s="18"/>
      <c r="H32" s="21">
        <f>SUM(H33:H34)</f>
        <v>35034.316399999996</v>
      </c>
      <c r="I32" s="6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29" customFormat="1">
      <c r="A33" s="22" t="s">
        <v>62</v>
      </c>
      <c r="B33" s="22" t="s">
        <v>63</v>
      </c>
      <c r="C33" s="146" t="s">
        <v>49</v>
      </c>
      <c r="D33" s="23" t="s">
        <v>64</v>
      </c>
      <c r="E33" s="22" t="s">
        <v>23</v>
      </c>
      <c r="F33" s="24">
        <v>3181.56</v>
      </c>
      <c r="G33" s="149">
        <v>9.69</v>
      </c>
      <c r="H33" s="25">
        <f>G33*F33</f>
        <v>30829.3164</v>
      </c>
      <c r="I33" s="2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29" customFormat="1" ht="38.25">
      <c r="A34" s="22" t="s">
        <v>65</v>
      </c>
      <c r="B34" s="22">
        <v>94219</v>
      </c>
      <c r="C34" s="146" t="s">
        <v>25</v>
      </c>
      <c r="D34" s="23" t="s">
        <v>45</v>
      </c>
      <c r="E34" s="22" t="s">
        <v>46</v>
      </c>
      <c r="F34" s="24">
        <v>125</v>
      </c>
      <c r="G34" s="149">
        <v>33.64</v>
      </c>
      <c r="H34" s="25">
        <f>G34*F34</f>
        <v>4205</v>
      </c>
      <c r="I34" s="27"/>
      <c r="J34" s="27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>
      <c r="A35" s="15" t="s">
        <v>66</v>
      </c>
      <c r="B35" s="15"/>
      <c r="C35" s="15"/>
      <c r="D35" s="32" t="s">
        <v>67</v>
      </c>
      <c r="E35" s="15"/>
      <c r="F35" s="26"/>
      <c r="G35" s="15"/>
      <c r="H35" s="17">
        <f>SUM(H36)</f>
        <v>6216</v>
      </c>
      <c r="I35" s="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>
      <c r="A36" s="18" t="s">
        <v>68</v>
      </c>
      <c r="B36" s="18"/>
      <c r="C36" s="18"/>
      <c r="D36" s="19" t="s">
        <v>18</v>
      </c>
      <c r="E36" s="18"/>
      <c r="F36" s="20"/>
      <c r="G36" s="18"/>
      <c r="H36" s="21">
        <f>SUM(H37:H38)</f>
        <v>6216</v>
      </c>
      <c r="I36" s="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29" customFormat="1">
      <c r="A37" s="33" t="s">
        <v>69</v>
      </c>
      <c r="B37" s="33" t="s">
        <v>20</v>
      </c>
      <c r="C37" s="146" t="s">
        <v>21</v>
      </c>
      <c r="D37" s="34" t="s">
        <v>22</v>
      </c>
      <c r="E37" s="33" t="s">
        <v>23</v>
      </c>
      <c r="F37" s="35">
        <v>350</v>
      </c>
      <c r="G37" s="149">
        <v>2.4700000000000002</v>
      </c>
      <c r="H37" s="36">
        <f>G37*F37</f>
        <v>864.50000000000011</v>
      </c>
      <c r="I37" s="2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29" customFormat="1" ht="25.5">
      <c r="A38" s="33" t="s">
        <v>70</v>
      </c>
      <c r="B38" s="33" t="s">
        <v>32</v>
      </c>
      <c r="C38" s="146" t="s">
        <v>25</v>
      </c>
      <c r="D38" s="34" t="s">
        <v>26</v>
      </c>
      <c r="E38" s="33" t="s">
        <v>23</v>
      </c>
      <c r="F38" s="35">
        <v>350</v>
      </c>
      <c r="G38" s="149">
        <v>15.29</v>
      </c>
      <c r="H38" s="36">
        <f>G38*F38</f>
        <v>5351.5</v>
      </c>
      <c r="I38" s="2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>
      <c r="A39" s="15" t="s">
        <v>71</v>
      </c>
      <c r="B39" s="15"/>
      <c r="C39" s="15"/>
      <c r="D39" s="16" t="s">
        <v>72</v>
      </c>
      <c r="E39" s="15"/>
      <c r="F39" s="26"/>
      <c r="G39" s="15"/>
      <c r="H39" s="17">
        <f>SUM(H40,)</f>
        <v>63048</v>
      </c>
      <c r="I39" s="6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>
      <c r="A40" s="18" t="s">
        <v>73</v>
      </c>
      <c r="B40" s="18"/>
      <c r="C40" s="18"/>
      <c r="D40" s="19" t="s">
        <v>18</v>
      </c>
      <c r="E40" s="18"/>
      <c r="F40" s="20"/>
      <c r="G40" s="18"/>
      <c r="H40" s="21">
        <f>SUM(H41:H42)</f>
        <v>63048</v>
      </c>
      <c r="I40" s="6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29" customFormat="1">
      <c r="A41" s="22" t="s">
        <v>74</v>
      </c>
      <c r="B41" s="22" t="s">
        <v>20</v>
      </c>
      <c r="C41" s="146" t="s">
        <v>21</v>
      </c>
      <c r="D41" s="23" t="s">
        <v>22</v>
      </c>
      <c r="E41" s="22" t="s">
        <v>23</v>
      </c>
      <c r="F41" s="24">
        <v>3550</v>
      </c>
      <c r="G41" s="149">
        <v>2.4700000000000002</v>
      </c>
      <c r="H41" s="25">
        <f>G41*F41</f>
        <v>8768.5</v>
      </c>
      <c r="I41" s="2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29" customFormat="1" ht="25.5">
      <c r="A42" s="22" t="s">
        <v>75</v>
      </c>
      <c r="B42" s="22" t="s">
        <v>32</v>
      </c>
      <c r="C42" s="146" t="s">
        <v>25</v>
      </c>
      <c r="D42" s="23" t="s">
        <v>26</v>
      </c>
      <c r="E42" s="22" t="s">
        <v>23</v>
      </c>
      <c r="F42" s="24">
        <v>3550</v>
      </c>
      <c r="G42" s="149">
        <v>15.29</v>
      </c>
      <c r="H42" s="25">
        <f>G42*F42</f>
        <v>54279.5</v>
      </c>
      <c r="I42" s="2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>
      <c r="A43" s="15" t="s">
        <v>76</v>
      </c>
      <c r="B43" s="15"/>
      <c r="C43" s="15"/>
      <c r="D43" s="16" t="s">
        <v>77</v>
      </c>
      <c r="E43" s="15"/>
      <c r="F43" s="26"/>
      <c r="G43" s="15"/>
      <c r="H43" s="17">
        <f>SUM(H44)</f>
        <v>8080.8</v>
      </c>
      <c r="I43" s="6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>
      <c r="A44" s="18" t="s">
        <v>78</v>
      </c>
      <c r="B44" s="18"/>
      <c r="C44" s="18"/>
      <c r="D44" s="19" t="s">
        <v>18</v>
      </c>
      <c r="E44" s="18"/>
      <c r="F44" s="20"/>
      <c r="G44" s="18"/>
      <c r="H44" s="21">
        <f>SUM(H45:H46)</f>
        <v>8080.8</v>
      </c>
      <c r="I44" s="6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29" customFormat="1">
      <c r="A45" s="22" t="s">
        <v>79</v>
      </c>
      <c r="B45" s="22" t="s">
        <v>20</v>
      </c>
      <c r="C45" s="146" t="s">
        <v>21</v>
      </c>
      <c r="D45" s="23" t="s">
        <v>22</v>
      </c>
      <c r="E45" s="22" t="s">
        <v>23</v>
      </c>
      <c r="F45" s="24">
        <v>455</v>
      </c>
      <c r="G45" s="149">
        <v>2.4700000000000002</v>
      </c>
      <c r="H45" s="25">
        <f>G45*F45</f>
        <v>1123.8500000000001</v>
      </c>
      <c r="I45" s="27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29" customFormat="1" ht="25.5">
      <c r="A46" s="22" t="s">
        <v>80</v>
      </c>
      <c r="B46" s="22" t="s">
        <v>32</v>
      </c>
      <c r="C46" s="146" t="s">
        <v>25</v>
      </c>
      <c r="D46" s="23" t="s">
        <v>26</v>
      </c>
      <c r="E46" s="22" t="s">
        <v>23</v>
      </c>
      <c r="F46" s="24">
        <v>455</v>
      </c>
      <c r="G46" s="149">
        <v>15.29</v>
      </c>
      <c r="H46" s="25">
        <f>G46*F46</f>
        <v>6956.95</v>
      </c>
      <c r="I46" s="2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>
      <c r="A47" s="15" t="s">
        <v>81</v>
      </c>
      <c r="B47" s="15"/>
      <c r="C47" s="15"/>
      <c r="D47" s="16" t="s">
        <v>82</v>
      </c>
      <c r="E47" s="15"/>
      <c r="F47" s="26"/>
      <c r="G47" s="15"/>
      <c r="H47" s="17">
        <f>SUM(H48,H51)</f>
        <v>27701.39333333333</v>
      </c>
      <c r="I47" s="6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>
      <c r="A48" s="18" t="s">
        <v>83</v>
      </c>
      <c r="B48" s="18"/>
      <c r="C48" s="18"/>
      <c r="D48" s="19" t="s">
        <v>18</v>
      </c>
      <c r="E48" s="18"/>
      <c r="F48" s="20"/>
      <c r="G48" s="18"/>
      <c r="H48" s="21">
        <f>SUM(H49:H50)</f>
        <v>8080.8</v>
      </c>
      <c r="I48" s="6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29" customFormat="1">
      <c r="A49" s="22" t="s">
        <v>84</v>
      </c>
      <c r="B49" s="22" t="s">
        <v>20</v>
      </c>
      <c r="C49" s="146" t="s">
        <v>21</v>
      </c>
      <c r="D49" s="23" t="s">
        <v>22</v>
      </c>
      <c r="E49" s="22" t="s">
        <v>23</v>
      </c>
      <c r="F49" s="24">
        <v>455</v>
      </c>
      <c r="G49" s="149">
        <v>2.4700000000000002</v>
      </c>
      <c r="H49" s="25">
        <f>G49*F49</f>
        <v>1123.8500000000001</v>
      </c>
      <c r="I49" s="27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29" customFormat="1" ht="25.5">
      <c r="A50" s="22" t="s">
        <v>85</v>
      </c>
      <c r="B50" s="22" t="s">
        <v>32</v>
      </c>
      <c r="C50" s="146" t="s">
        <v>25</v>
      </c>
      <c r="D50" s="23" t="s">
        <v>26</v>
      </c>
      <c r="E50" s="22" t="s">
        <v>23</v>
      </c>
      <c r="F50" s="24">
        <v>455</v>
      </c>
      <c r="G50" s="149">
        <v>15.29</v>
      </c>
      <c r="H50" s="25">
        <f>G50*F50</f>
        <v>6956.95</v>
      </c>
      <c r="I50" s="27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>
      <c r="A51" s="18" t="s">
        <v>86</v>
      </c>
      <c r="B51" s="18"/>
      <c r="C51" s="18"/>
      <c r="D51" s="19" t="s">
        <v>87</v>
      </c>
      <c r="E51" s="18"/>
      <c r="F51" s="20"/>
      <c r="G51" s="18"/>
      <c r="H51" s="21">
        <f>SUM(H52:H64)</f>
        <v>19620.593333333331</v>
      </c>
      <c r="I51" s="27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29" customFormat="1" ht="38.25">
      <c r="A52" s="22" t="s">
        <v>88</v>
      </c>
      <c r="B52" s="22">
        <v>101882</v>
      </c>
      <c r="C52" s="146" t="s">
        <v>25</v>
      </c>
      <c r="D52" s="23" t="s">
        <v>89</v>
      </c>
      <c r="E52" s="22" t="s">
        <v>90</v>
      </c>
      <c r="F52" s="24">
        <f>3/3</f>
        <v>1</v>
      </c>
      <c r="G52" s="149">
        <v>1554.42</v>
      </c>
      <c r="H52" s="25">
        <f t="shared" ref="H52:H64" si="0">G52*F52</f>
        <v>1554.42</v>
      </c>
      <c r="I52" s="27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29" customFormat="1" ht="38.25">
      <c r="A53" s="22" t="s">
        <v>91</v>
      </c>
      <c r="B53" s="22">
        <v>101881</v>
      </c>
      <c r="C53" s="146" t="s">
        <v>25</v>
      </c>
      <c r="D53" s="23" t="s">
        <v>92</v>
      </c>
      <c r="E53" s="22" t="s">
        <v>90</v>
      </c>
      <c r="F53" s="24">
        <f>6/3</f>
        <v>2</v>
      </c>
      <c r="G53" s="149">
        <v>1092.6199999999999</v>
      </c>
      <c r="H53" s="25">
        <f t="shared" si="0"/>
        <v>2185.2399999999998</v>
      </c>
      <c r="I53" s="27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29" customFormat="1" ht="25.5">
      <c r="A54" s="22" t="s">
        <v>93</v>
      </c>
      <c r="B54" s="22">
        <v>101892</v>
      </c>
      <c r="C54" s="146" t="s">
        <v>25</v>
      </c>
      <c r="D54" s="23" t="s">
        <v>94</v>
      </c>
      <c r="E54" s="22" t="s">
        <v>90</v>
      </c>
      <c r="F54" s="24">
        <f>60/3</f>
        <v>20</v>
      </c>
      <c r="G54" s="149">
        <v>119.65</v>
      </c>
      <c r="H54" s="25">
        <f t="shared" si="0"/>
        <v>2393</v>
      </c>
      <c r="I54" s="27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29" customFormat="1" ht="25.5">
      <c r="A55" s="22" t="s">
        <v>95</v>
      </c>
      <c r="B55" s="22">
        <v>101890</v>
      </c>
      <c r="C55" s="146" t="s">
        <v>25</v>
      </c>
      <c r="D55" s="23" t="s">
        <v>96</v>
      </c>
      <c r="E55" s="22" t="s">
        <v>90</v>
      </c>
      <c r="F55" s="24">
        <f>30/3</f>
        <v>10</v>
      </c>
      <c r="G55" s="149">
        <v>24.99</v>
      </c>
      <c r="H55" s="25">
        <f t="shared" si="0"/>
        <v>249.89999999999998</v>
      </c>
      <c r="I55" s="2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29" customFormat="1" ht="25.5">
      <c r="A56" s="22" t="s">
        <v>97</v>
      </c>
      <c r="B56" s="22">
        <v>101893</v>
      </c>
      <c r="C56" s="146" t="s">
        <v>25</v>
      </c>
      <c r="D56" s="23" t="s">
        <v>98</v>
      </c>
      <c r="E56" s="22" t="s">
        <v>90</v>
      </c>
      <c r="F56" s="24">
        <f>30/3</f>
        <v>10</v>
      </c>
      <c r="G56" s="149">
        <v>151.44999999999999</v>
      </c>
      <c r="H56" s="25">
        <f t="shared" si="0"/>
        <v>1514.5</v>
      </c>
      <c r="I56" s="2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29" customFormat="1" ht="25.5">
      <c r="A57" s="22" t="s">
        <v>99</v>
      </c>
      <c r="B57" s="22">
        <v>101894</v>
      </c>
      <c r="C57" s="146" t="s">
        <v>25</v>
      </c>
      <c r="D57" s="23" t="s">
        <v>100</v>
      </c>
      <c r="E57" s="22" t="s">
        <v>90</v>
      </c>
      <c r="F57" s="24">
        <f>6/3</f>
        <v>2</v>
      </c>
      <c r="G57" s="149">
        <v>238.96</v>
      </c>
      <c r="H57" s="25">
        <f t="shared" si="0"/>
        <v>477.92</v>
      </c>
      <c r="I57" s="2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29" customFormat="1" ht="25.5">
      <c r="A58" s="22" t="s">
        <v>101</v>
      </c>
      <c r="B58" s="22">
        <v>101895</v>
      </c>
      <c r="C58" s="146" t="s">
        <v>25</v>
      </c>
      <c r="D58" s="23" t="s">
        <v>102</v>
      </c>
      <c r="E58" s="22" t="s">
        <v>90</v>
      </c>
      <c r="F58" s="24">
        <f>3/3</f>
        <v>1</v>
      </c>
      <c r="G58" s="149">
        <v>686.28</v>
      </c>
      <c r="H58" s="25">
        <f t="shared" si="0"/>
        <v>686.28</v>
      </c>
      <c r="I58" s="2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29" customFormat="1" ht="25.5">
      <c r="A59" s="22" t="s">
        <v>103</v>
      </c>
      <c r="B59" s="22">
        <v>97661</v>
      </c>
      <c r="C59" s="146" t="s">
        <v>25</v>
      </c>
      <c r="D59" s="23" t="s">
        <v>104</v>
      </c>
      <c r="E59" s="22" t="s">
        <v>46</v>
      </c>
      <c r="F59" s="37">
        <f>5800/3</f>
        <v>1933.3333333333333</v>
      </c>
      <c r="G59" s="149">
        <v>0.56000000000000005</v>
      </c>
      <c r="H59" s="25">
        <f t="shared" si="0"/>
        <v>1082.6666666666667</v>
      </c>
      <c r="I59" s="27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29" customFormat="1" ht="25.5">
      <c r="A60" s="22" t="s">
        <v>105</v>
      </c>
      <c r="B60" s="22">
        <v>91924</v>
      </c>
      <c r="C60" s="146" t="s">
        <v>25</v>
      </c>
      <c r="D60" s="23" t="s">
        <v>106</v>
      </c>
      <c r="E60" s="22" t="s">
        <v>46</v>
      </c>
      <c r="F60" s="37">
        <f>2000/3</f>
        <v>666.66666666666663</v>
      </c>
      <c r="G60" s="149">
        <v>2.71</v>
      </c>
      <c r="H60" s="25">
        <f t="shared" si="0"/>
        <v>1806.6666666666665</v>
      </c>
      <c r="I60" s="2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29" customFormat="1" ht="25.5">
      <c r="A61" s="22" t="s">
        <v>107</v>
      </c>
      <c r="B61" s="22">
        <v>91926</v>
      </c>
      <c r="C61" s="146" t="s">
        <v>25</v>
      </c>
      <c r="D61" s="23" t="s">
        <v>108</v>
      </c>
      <c r="E61" s="22" t="s">
        <v>46</v>
      </c>
      <c r="F61" s="37">
        <f>2000/3</f>
        <v>666.66666666666663</v>
      </c>
      <c r="G61" s="149">
        <v>3.96</v>
      </c>
      <c r="H61" s="25">
        <f t="shared" si="0"/>
        <v>2640</v>
      </c>
      <c r="I61" s="2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29" customFormat="1" ht="25.5">
      <c r="A62" s="22" t="s">
        <v>109</v>
      </c>
      <c r="B62" s="22">
        <v>91928</v>
      </c>
      <c r="C62" s="146" t="s">
        <v>25</v>
      </c>
      <c r="D62" s="23" t="s">
        <v>110</v>
      </c>
      <c r="E62" s="22" t="s">
        <v>46</v>
      </c>
      <c r="F62" s="22">
        <f>600/3</f>
        <v>200</v>
      </c>
      <c r="G62" s="149">
        <v>6.15</v>
      </c>
      <c r="H62" s="25">
        <f t="shared" si="0"/>
        <v>1230</v>
      </c>
      <c r="I62" s="2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29" customFormat="1" ht="25.5">
      <c r="A63" s="22" t="s">
        <v>111</v>
      </c>
      <c r="B63" s="22">
        <v>91930</v>
      </c>
      <c r="C63" s="146" t="s">
        <v>25</v>
      </c>
      <c r="D63" s="23" t="s">
        <v>112</v>
      </c>
      <c r="E63" s="22" t="s">
        <v>46</v>
      </c>
      <c r="F63" s="22">
        <f>600/3</f>
        <v>200</v>
      </c>
      <c r="G63" s="149">
        <v>8.61</v>
      </c>
      <c r="H63" s="25">
        <f t="shared" si="0"/>
        <v>1722</v>
      </c>
      <c r="I63" s="2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29" customFormat="1" ht="25.5">
      <c r="A64" s="22" t="s">
        <v>113</v>
      </c>
      <c r="B64" s="22">
        <v>92979</v>
      </c>
      <c r="C64" s="146" t="s">
        <v>25</v>
      </c>
      <c r="D64" s="23" t="s">
        <v>114</v>
      </c>
      <c r="E64" s="22" t="s">
        <v>46</v>
      </c>
      <c r="F64" s="22">
        <f>600/3</f>
        <v>200</v>
      </c>
      <c r="G64" s="149">
        <v>10.39</v>
      </c>
      <c r="H64" s="25">
        <f t="shared" si="0"/>
        <v>2078</v>
      </c>
      <c r="I64" s="2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>
      <c r="A65" s="15" t="s">
        <v>115</v>
      </c>
      <c r="B65" s="15"/>
      <c r="C65" s="15"/>
      <c r="D65" s="16" t="s">
        <v>116</v>
      </c>
      <c r="E65" s="15"/>
      <c r="F65" s="26"/>
      <c r="G65" s="15"/>
      <c r="H65" s="17">
        <f>SUM(H66,H69)</f>
        <v>24415.793333333331</v>
      </c>
      <c r="I65" s="27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>
      <c r="A66" s="18" t="s">
        <v>117</v>
      </c>
      <c r="B66" s="18"/>
      <c r="C66" s="18"/>
      <c r="D66" s="19" t="s">
        <v>18</v>
      </c>
      <c r="E66" s="18"/>
      <c r="F66" s="20"/>
      <c r="G66" s="18"/>
      <c r="H66" s="21">
        <f>SUM(H67:H68)</f>
        <v>4795.2000000000007</v>
      </c>
      <c r="I66" s="27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29" customFormat="1">
      <c r="A67" s="22" t="s">
        <v>118</v>
      </c>
      <c r="B67" s="22" t="s">
        <v>20</v>
      </c>
      <c r="C67" s="146" t="s">
        <v>21</v>
      </c>
      <c r="D67" s="23" t="s">
        <v>22</v>
      </c>
      <c r="E67" s="22" t="s">
        <v>23</v>
      </c>
      <c r="F67" s="24">
        <v>270</v>
      </c>
      <c r="G67" s="149">
        <v>2.4700000000000002</v>
      </c>
      <c r="H67" s="25">
        <f>G67*F67</f>
        <v>666.90000000000009</v>
      </c>
      <c r="I67" s="2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29" customFormat="1" ht="25.5">
      <c r="A68" s="22" t="s">
        <v>119</v>
      </c>
      <c r="B68" s="22" t="s">
        <v>32</v>
      </c>
      <c r="C68" s="146" t="s">
        <v>25</v>
      </c>
      <c r="D68" s="23" t="s">
        <v>26</v>
      </c>
      <c r="E68" s="22" t="s">
        <v>23</v>
      </c>
      <c r="F68" s="24">
        <v>270</v>
      </c>
      <c r="G68" s="149">
        <v>15.29</v>
      </c>
      <c r="H68" s="25">
        <f>G68*F68</f>
        <v>4128.3</v>
      </c>
      <c r="I68" s="27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>
      <c r="A69" s="18" t="s">
        <v>120</v>
      </c>
      <c r="B69" s="18"/>
      <c r="C69" s="18"/>
      <c r="D69" s="19" t="s">
        <v>87</v>
      </c>
      <c r="E69" s="18"/>
      <c r="F69" s="20"/>
      <c r="G69" s="18"/>
      <c r="H69" s="21">
        <f>SUM(H70:H82)</f>
        <v>19620.593333333331</v>
      </c>
      <c r="I69" s="2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29" customFormat="1" ht="38.25">
      <c r="A70" s="22" t="s">
        <v>121</v>
      </c>
      <c r="B70" s="22">
        <v>101882</v>
      </c>
      <c r="C70" s="146" t="s">
        <v>25</v>
      </c>
      <c r="D70" s="23" t="s">
        <v>89</v>
      </c>
      <c r="E70" s="22" t="s">
        <v>90</v>
      </c>
      <c r="F70" s="24">
        <f>3/3</f>
        <v>1</v>
      </c>
      <c r="G70" s="149">
        <v>1554.42</v>
      </c>
      <c r="H70" s="25">
        <f t="shared" ref="H70:H82" si="1">G70*F70</f>
        <v>1554.42</v>
      </c>
      <c r="I70" s="2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29" customFormat="1" ht="38.25">
      <c r="A71" s="22" t="s">
        <v>122</v>
      </c>
      <c r="B71" s="22">
        <v>101881</v>
      </c>
      <c r="C71" s="146" t="s">
        <v>25</v>
      </c>
      <c r="D71" s="23" t="s">
        <v>92</v>
      </c>
      <c r="E71" s="22" t="s">
        <v>90</v>
      </c>
      <c r="F71" s="24">
        <f>6/3</f>
        <v>2</v>
      </c>
      <c r="G71" s="149">
        <v>1092.6199999999999</v>
      </c>
      <c r="H71" s="25">
        <f t="shared" si="1"/>
        <v>2185.2399999999998</v>
      </c>
      <c r="I71" s="2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29" customFormat="1" ht="25.5">
      <c r="A72" s="22" t="s">
        <v>123</v>
      </c>
      <c r="B72" s="22">
        <v>101892</v>
      </c>
      <c r="C72" s="146" t="s">
        <v>25</v>
      </c>
      <c r="D72" s="23" t="s">
        <v>94</v>
      </c>
      <c r="E72" s="22" t="s">
        <v>90</v>
      </c>
      <c r="F72" s="24">
        <f>60/3</f>
        <v>20</v>
      </c>
      <c r="G72" s="149">
        <v>119.65</v>
      </c>
      <c r="H72" s="25">
        <f t="shared" si="1"/>
        <v>2393</v>
      </c>
      <c r="I72" s="27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29" customFormat="1" ht="25.5">
      <c r="A73" s="22" t="s">
        <v>124</v>
      </c>
      <c r="B73" s="22">
        <v>101890</v>
      </c>
      <c r="C73" s="146" t="s">
        <v>25</v>
      </c>
      <c r="D73" s="23" t="s">
        <v>96</v>
      </c>
      <c r="E73" s="22" t="s">
        <v>90</v>
      </c>
      <c r="F73" s="24">
        <f>30/3</f>
        <v>10</v>
      </c>
      <c r="G73" s="149">
        <v>24.99</v>
      </c>
      <c r="H73" s="25">
        <f t="shared" si="1"/>
        <v>249.89999999999998</v>
      </c>
      <c r="I73" s="27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29" customFormat="1" ht="25.5">
      <c r="A74" s="22" t="s">
        <v>125</v>
      </c>
      <c r="B74" s="22">
        <v>101893</v>
      </c>
      <c r="C74" s="146" t="s">
        <v>25</v>
      </c>
      <c r="D74" s="23" t="s">
        <v>98</v>
      </c>
      <c r="E74" s="22" t="s">
        <v>90</v>
      </c>
      <c r="F74" s="24">
        <f>30/3</f>
        <v>10</v>
      </c>
      <c r="G74" s="149">
        <v>151.44999999999999</v>
      </c>
      <c r="H74" s="25">
        <f t="shared" si="1"/>
        <v>1514.5</v>
      </c>
      <c r="I74" s="27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s="29" customFormat="1" ht="25.5">
      <c r="A75" s="22" t="s">
        <v>126</v>
      </c>
      <c r="B75" s="22">
        <v>101894</v>
      </c>
      <c r="C75" s="146" t="s">
        <v>25</v>
      </c>
      <c r="D75" s="23" t="s">
        <v>100</v>
      </c>
      <c r="E75" s="22" t="s">
        <v>90</v>
      </c>
      <c r="F75" s="24">
        <f>6/3</f>
        <v>2</v>
      </c>
      <c r="G75" s="149">
        <v>238.96</v>
      </c>
      <c r="H75" s="25">
        <f t="shared" si="1"/>
        <v>477.92</v>
      </c>
      <c r="I75" s="27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29" customFormat="1" ht="25.5">
      <c r="A76" s="22" t="s">
        <v>127</v>
      </c>
      <c r="B76" s="22">
        <v>101895</v>
      </c>
      <c r="C76" s="146" t="s">
        <v>25</v>
      </c>
      <c r="D76" s="23" t="s">
        <v>102</v>
      </c>
      <c r="E76" s="22" t="s">
        <v>90</v>
      </c>
      <c r="F76" s="24">
        <f>3/3</f>
        <v>1</v>
      </c>
      <c r="G76" s="149">
        <v>686.28</v>
      </c>
      <c r="H76" s="25">
        <f t="shared" si="1"/>
        <v>686.28</v>
      </c>
      <c r="I76" s="27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29" customFormat="1" ht="25.5">
      <c r="A77" s="22" t="s">
        <v>128</v>
      </c>
      <c r="B77" s="22">
        <v>97661</v>
      </c>
      <c r="C77" s="146" t="s">
        <v>25</v>
      </c>
      <c r="D77" s="23" t="s">
        <v>104</v>
      </c>
      <c r="E77" s="22" t="s">
        <v>46</v>
      </c>
      <c r="F77" s="37">
        <f>5800/3</f>
        <v>1933.3333333333333</v>
      </c>
      <c r="G77" s="149">
        <v>0.56000000000000005</v>
      </c>
      <c r="H77" s="25">
        <f t="shared" si="1"/>
        <v>1082.6666666666667</v>
      </c>
      <c r="I77" s="27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29" customFormat="1" ht="25.5">
      <c r="A78" s="22" t="s">
        <v>129</v>
      </c>
      <c r="B78" s="22">
        <v>91924</v>
      </c>
      <c r="C78" s="146" t="s">
        <v>25</v>
      </c>
      <c r="D78" s="23" t="s">
        <v>106</v>
      </c>
      <c r="E78" s="22" t="s">
        <v>46</v>
      </c>
      <c r="F78" s="37">
        <f>2000/3</f>
        <v>666.66666666666663</v>
      </c>
      <c r="G78" s="149">
        <v>2.71</v>
      </c>
      <c r="H78" s="25">
        <f t="shared" si="1"/>
        <v>1806.6666666666665</v>
      </c>
      <c r="I78" s="27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29" customFormat="1" ht="25.5">
      <c r="A79" s="22" t="s">
        <v>130</v>
      </c>
      <c r="B79" s="22">
        <v>91926</v>
      </c>
      <c r="C79" s="146" t="s">
        <v>25</v>
      </c>
      <c r="D79" s="23" t="s">
        <v>108</v>
      </c>
      <c r="E79" s="22" t="s">
        <v>46</v>
      </c>
      <c r="F79" s="37">
        <f>2000/3</f>
        <v>666.66666666666663</v>
      </c>
      <c r="G79" s="149">
        <v>3.96</v>
      </c>
      <c r="H79" s="25">
        <f t="shared" si="1"/>
        <v>2640</v>
      </c>
      <c r="I79" s="27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29" customFormat="1" ht="25.5">
      <c r="A80" s="22" t="s">
        <v>131</v>
      </c>
      <c r="B80" s="22">
        <v>91928</v>
      </c>
      <c r="C80" s="146" t="s">
        <v>25</v>
      </c>
      <c r="D80" s="23" t="s">
        <v>110</v>
      </c>
      <c r="E80" s="22" t="s">
        <v>46</v>
      </c>
      <c r="F80" s="22">
        <f>600/3</f>
        <v>200</v>
      </c>
      <c r="G80" s="149">
        <v>6.15</v>
      </c>
      <c r="H80" s="25">
        <f t="shared" si="1"/>
        <v>1230</v>
      </c>
      <c r="I80" s="27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29" customFormat="1" ht="25.5">
      <c r="A81" s="22" t="s">
        <v>132</v>
      </c>
      <c r="B81" s="22">
        <v>91930</v>
      </c>
      <c r="C81" s="146" t="s">
        <v>25</v>
      </c>
      <c r="D81" s="23" t="s">
        <v>112</v>
      </c>
      <c r="E81" s="22" t="s">
        <v>46</v>
      </c>
      <c r="F81" s="22">
        <f>600/3</f>
        <v>200</v>
      </c>
      <c r="G81" s="149">
        <v>8.61</v>
      </c>
      <c r="H81" s="25">
        <f t="shared" si="1"/>
        <v>1722</v>
      </c>
      <c r="I81" s="27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29" customFormat="1" ht="25.5">
      <c r="A82" s="22" t="s">
        <v>133</v>
      </c>
      <c r="B82" s="22">
        <v>92979</v>
      </c>
      <c r="C82" s="146" t="s">
        <v>25</v>
      </c>
      <c r="D82" s="23" t="s">
        <v>114</v>
      </c>
      <c r="E82" s="22" t="s">
        <v>46</v>
      </c>
      <c r="F82" s="22">
        <f>600/3</f>
        <v>200</v>
      </c>
      <c r="G82" s="149">
        <v>10.39</v>
      </c>
      <c r="H82" s="25">
        <f t="shared" si="1"/>
        <v>2078</v>
      </c>
      <c r="I82" s="2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>
      <c r="A83" s="15" t="s">
        <v>134</v>
      </c>
      <c r="B83" s="15"/>
      <c r="C83" s="15"/>
      <c r="D83" s="16" t="s">
        <v>135</v>
      </c>
      <c r="E83" s="15"/>
      <c r="F83" s="26"/>
      <c r="G83" s="15"/>
      <c r="H83" s="17">
        <f>SUM(H84)</f>
        <v>8080.8</v>
      </c>
      <c r="I83" s="27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>
      <c r="A84" s="18" t="s">
        <v>136</v>
      </c>
      <c r="B84" s="18"/>
      <c r="C84" s="18"/>
      <c r="D84" s="19" t="s">
        <v>18</v>
      </c>
      <c r="E84" s="18"/>
      <c r="F84" s="20"/>
      <c r="G84" s="18"/>
      <c r="H84" s="21">
        <f>SUM(H85:H86)</f>
        <v>8080.8</v>
      </c>
      <c r="I84" s="27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29" customFormat="1">
      <c r="A85" s="22" t="s">
        <v>137</v>
      </c>
      <c r="B85" s="22" t="s">
        <v>20</v>
      </c>
      <c r="C85" s="146" t="s">
        <v>21</v>
      </c>
      <c r="D85" s="23" t="s">
        <v>22</v>
      </c>
      <c r="E85" s="22" t="s">
        <v>23</v>
      </c>
      <c r="F85" s="24">
        <v>455</v>
      </c>
      <c r="G85" s="149">
        <v>2.4700000000000002</v>
      </c>
      <c r="H85" s="25">
        <f>G85*F85</f>
        <v>1123.8500000000001</v>
      </c>
      <c r="I85" s="27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s="29" customFormat="1" ht="25.5">
      <c r="A86" s="22" t="s">
        <v>138</v>
      </c>
      <c r="B86" s="22" t="s">
        <v>32</v>
      </c>
      <c r="C86" s="146" t="s">
        <v>25</v>
      </c>
      <c r="D86" s="23" t="s">
        <v>26</v>
      </c>
      <c r="E86" s="22" t="s">
        <v>23</v>
      </c>
      <c r="F86" s="24">
        <v>455</v>
      </c>
      <c r="G86" s="149">
        <v>15.29</v>
      </c>
      <c r="H86" s="25">
        <f>G86*F86</f>
        <v>6956.95</v>
      </c>
      <c r="I86" s="27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>
      <c r="A87" s="15" t="s">
        <v>139</v>
      </c>
      <c r="B87" s="15"/>
      <c r="C87" s="15"/>
      <c r="D87" s="16" t="s">
        <v>140</v>
      </c>
      <c r="E87" s="15"/>
      <c r="F87" s="26"/>
      <c r="G87" s="15"/>
      <c r="H87" s="17">
        <f>SUM(H88)</f>
        <v>8080.8</v>
      </c>
      <c r="I87" s="27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>
      <c r="A88" s="18" t="s">
        <v>141</v>
      </c>
      <c r="B88" s="18"/>
      <c r="C88" s="18"/>
      <c r="D88" s="19" t="s">
        <v>18</v>
      </c>
      <c r="E88" s="18"/>
      <c r="F88" s="20"/>
      <c r="G88" s="18"/>
      <c r="H88" s="21">
        <f>SUM(H89:H90)</f>
        <v>8080.8</v>
      </c>
      <c r="I88" s="27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29" customFormat="1">
      <c r="A89" s="22" t="s">
        <v>142</v>
      </c>
      <c r="B89" s="22" t="s">
        <v>20</v>
      </c>
      <c r="C89" s="146" t="s">
        <v>21</v>
      </c>
      <c r="D89" s="23" t="s">
        <v>22</v>
      </c>
      <c r="E89" s="22" t="s">
        <v>23</v>
      </c>
      <c r="F89" s="24">
        <v>455</v>
      </c>
      <c r="G89" s="149">
        <v>2.4700000000000002</v>
      </c>
      <c r="H89" s="25">
        <f>G89*F89</f>
        <v>1123.8500000000001</v>
      </c>
      <c r="I89" s="27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29" customFormat="1" ht="25.5">
      <c r="A90" s="22" t="s">
        <v>143</v>
      </c>
      <c r="B90" s="22" t="s">
        <v>32</v>
      </c>
      <c r="C90" s="146" t="s">
        <v>25</v>
      </c>
      <c r="D90" s="23" t="s">
        <v>26</v>
      </c>
      <c r="E90" s="22" t="s">
        <v>23</v>
      </c>
      <c r="F90" s="24">
        <v>455</v>
      </c>
      <c r="G90" s="149">
        <v>15.29</v>
      </c>
      <c r="H90" s="25">
        <f>G90*F90</f>
        <v>6956.95</v>
      </c>
      <c r="I90" s="27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>
      <c r="A91" s="15" t="s">
        <v>144</v>
      </c>
      <c r="B91" s="15"/>
      <c r="C91" s="15"/>
      <c r="D91" s="16" t="s">
        <v>145</v>
      </c>
      <c r="E91" s="15"/>
      <c r="F91" s="26"/>
      <c r="G91" s="15"/>
      <c r="H91" s="17">
        <f>SUM(H92,)</f>
        <v>71572.800000000003</v>
      </c>
      <c r="I91" s="27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>
      <c r="A92" s="18" t="s">
        <v>146</v>
      </c>
      <c r="B92" s="18"/>
      <c r="C92" s="18"/>
      <c r="D92" s="19" t="s">
        <v>18</v>
      </c>
      <c r="E92" s="18"/>
      <c r="F92" s="20"/>
      <c r="G92" s="18"/>
      <c r="H92" s="21">
        <f>SUM(H93:H94)</f>
        <v>71572.800000000003</v>
      </c>
      <c r="I92" s="27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29" customFormat="1">
      <c r="A93" s="22" t="s">
        <v>147</v>
      </c>
      <c r="B93" s="22" t="s">
        <v>20</v>
      </c>
      <c r="C93" s="146" t="s">
        <v>21</v>
      </c>
      <c r="D93" s="23" t="s">
        <v>22</v>
      </c>
      <c r="E93" s="22" t="s">
        <v>23</v>
      </c>
      <c r="F93" s="24">
        <v>4030</v>
      </c>
      <c r="G93" s="149">
        <v>2.4700000000000002</v>
      </c>
      <c r="H93" s="25">
        <f>G93*F93</f>
        <v>9954.1</v>
      </c>
      <c r="I93" s="27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29" customFormat="1" ht="25.5">
      <c r="A94" s="22" t="s">
        <v>148</v>
      </c>
      <c r="B94" s="22" t="s">
        <v>32</v>
      </c>
      <c r="C94" s="146" t="s">
        <v>25</v>
      </c>
      <c r="D94" s="23" t="s">
        <v>26</v>
      </c>
      <c r="E94" s="22" t="s">
        <v>23</v>
      </c>
      <c r="F94" s="24">
        <v>4030</v>
      </c>
      <c r="G94" s="149">
        <v>15.29</v>
      </c>
      <c r="H94" s="25">
        <f>G94*F94</f>
        <v>61618.7</v>
      </c>
      <c r="I94" s="27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>
      <c r="A95" s="15" t="s">
        <v>149</v>
      </c>
      <c r="B95" s="15"/>
      <c r="C95" s="15"/>
      <c r="D95" s="16" t="s">
        <v>150</v>
      </c>
      <c r="E95" s="15"/>
      <c r="F95" s="26"/>
      <c r="G95" s="15"/>
      <c r="H95" s="17">
        <f>SUM(H96,H99)</f>
        <v>35756.6</v>
      </c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18" t="s">
        <v>151</v>
      </c>
      <c r="B96" s="18"/>
      <c r="C96" s="18"/>
      <c r="D96" s="19" t="s">
        <v>18</v>
      </c>
      <c r="E96" s="18"/>
      <c r="F96" s="20"/>
      <c r="G96" s="18"/>
      <c r="H96" s="21">
        <f>SUM(H97:H98)</f>
        <v>20601.599999999999</v>
      </c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29" customFormat="1">
      <c r="A97" s="22" t="s">
        <v>152</v>
      </c>
      <c r="B97" s="22" t="s">
        <v>20</v>
      </c>
      <c r="C97" s="146" t="s">
        <v>21</v>
      </c>
      <c r="D97" s="23" t="s">
        <v>22</v>
      </c>
      <c r="E97" s="22" t="s">
        <v>23</v>
      </c>
      <c r="F97" s="24">
        <v>1160</v>
      </c>
      <c r="G97" s="149">
        <v>2.4700000000000002</v>
      </c>
      <c r="H97" s="25">
        <f>G97*F97</f>
        <v>2865.2000000000003</v>
      </c>
      <c r="I97" s="27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29" customFormat="1" ht="25.5">
      <c r="A98" s="22" t="s">
        <v>153</v>
      </c>
      <c r="B98" s="22" t="s">
        <v>32</v>
      </c>
      <c r="C98" s="146" t="s">
        <v>25</v>
      </c>
      <c r="D98" s="23" t="s">
        <v>26</v>
      </c>
      <c r="E98" s="22" t="s">
        <v>23</v>
      </c>
      <c r="F98" s="24">
        <v>1160</v>
      </c>
      <c r="G98" s="149">
        <v>15.29</v>
      </c>
      <c r="H98" s="25">
        <f>G98*F98</f>
        <v>17736.399999999998</v>
      </c>
      <c r="I98" s="27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>
      <c r="A99" s="18" t="s">
        <v>154</v>
      </c>
      <c r="B99" s="18"/>
      <c r="C99" s="18"/>
      <c r="D99" s="19" t="s">
        <v>39</v>
      </c>
      <c r="E99" s="18"/>
      <c r="F99" s="20"/>
      <c r="G99" s="18"/>
      <c r="H99" s="21">
        <f>SUM(H100:H101)</f>
        <v>15155</v>
      </c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9" customFormat="1" ht="25.5">
      <c r="A100" s="22" t="s">
        <v>155</v>
      </c>
      <c r="B100" s="22">
        <v>100388</v>
      </c>
      <c r="C100" s="146" t="s">
        <v>25</v>
      </c>
      <c r="D100" s="23" t="s">
        <v>43</v>
      </c>
      <c r="E100" s="22" t="s">
        <v>23</v>
      </c>
      <c r="F100" s="24">
        <v>350</v>
      </c>
      <c r="G100" s="149">
        <v>23.82</v>
      </c>
      <c r="H100" s="25">
        <f>G100*F100</f>
        <v>8337</v>
      </c>
      <c r="I100" s="27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s="29" customFormat="1" ht="25.5">
      <c r="A101" s="22" t="s">
        <v>156</v>
      </c>
      <c r="B101" s="22">
        <v>100330</v>
      </c>
      <c r="C101" s="146" t="s">
        <v>25</v>
      </c>
      <c r="D101" s="23" t="s">
        <v>41</v>
      </c>
      <c r="E101" s="22" t="s">
        <v>23</v>
      </c>
      <c r="F101" s="24">
        <v>350</v>
      </c>
      <c r="G101" s="149">
        <v>19.48</v>
      </c>
      <c r="H101" s="25">
        <f>G101*F101</f>
        <v>6818</v>
      </c>
      <c r="I101" s="27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>
      <c r="A102" s="15" t="s">
        <v>157</v>
      </c>
      <c r="B102" s="15"/>
      <c r="C102" s="15"/>
      <c r="D102" s="16" t="s">
        <v>158</v>
      </c>
      <c r="E102" s="15"/>
      <c r="F102" s="26"/>
      <c r="G102" s="15"/>
      <c r="H102" s="17">
        <f>SUM(H103,H106)</f>
        <v>187842.24</v>
      </c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>
      <c r="A103" s="18" t="s">
        <v>159</v>
      </c>
      <c r="B103" s="18"/>
      <c r="C103" s="18"/>
      <c r="D103" s="19" t="s">
        <v>18</v>
      </c>
      <c r="E103" s="18"/>
      <c r="F103" s="20"/>
      <c r="G103" s="18"/>
      <c r="H103" s="21">
        <f>SUM(H104:H105)</f>
        <v>90132</v>
      </c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29" customFormat="1">
      <c r="A104" s="22" t="s">
        <v>160</v>
      </c>
      <c r="B104" s="22" t="s">
        <v>20</v>
      </c>
      <c r="C104" s="146" t="s">
        <v>21</v>
      </c>
      <c r="D104" s="23" t="s">
        <v>22</v>
      </c>
      <c r="E104" s="22" t="s">
        <v>23</v>
      </c>
      <c r="F104" s="24">
        <v>5075</v>
      </c>
      <c r="G104" s="149">
        <v>2.4700000000000002</v>
      </c>
      <c r="H104" s="25">
        <f>G104*F104</f>
        <v>12535.250000000002</v>
      </c>
      <c r="I104" s="27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29" customFormat="1" ht="25.5">
      <c r="A105" s="22" t="s">
        <v>161</v>
      </c>
      <c r="B105" s="22" t="s">
        <v>32</v>
      </c>
      <c r="C105" s="146" t="s">
        <v>25</v>
      </c>
      <c r="D105" s="23" t="s">
        <v>26</v>
      </c>
      <c r="E105" s="22" t="s">
        <v>23</v>
      </c>
      <c r="F105" s="24">
        <v>5075</v>
      </c>
      <c r="G105" s="149">
        <v>15.29</v>
      </c>
      <c r="H105" s="25">
        <f>G105*F105</f>
        <v>77596.75</v>
      </c>
      <c r="I105" s="27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>
      <c r="A106" s="18" t="s">
        <v>162</v>
      </c>
      <c r="B106" s="18"/>
      <c r="C106" s="18"/>
      <c r="D106" s="19" t="s">
        <v>39</v>
      </c>
      <c r="E106" s="18"/>
      <c r="F106" s="20"/>
      <c r="G106" s="18"/>
      <c r="H106" s="21">
        <f>SUM(H107:H110)</f>
        <v>97710.239999999991</v>
      </c>
      <c r="I106" s="27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s="29" customFormat="1" ht="25.5">
      <c r="A107" s="22" t="s">
        <v>163</v>
      </c>
      <c r="B107" s="22">
        <v>100330</v>
      </c>
      <c r="C107" s="146" t="s">
        <v>25</v>
      </c>
      <c r="D107" s="23" t="s">
        <v>41</v>
      </c>
      <c r="E107" s="22" t="s">
        <v>23</v>
      </c>
      <c r="F107" s="24">
        <f>F108</f>
        <v>2190</v>
      </c>
      <c r="G107" s="149">
        <v>19.48</v>
      </c>
      <c r="H107" s="25">
        <f>G107*F107</f>
        <v>42661.200000000004</v>
      </c>
      <c r="I107" s="27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29" customFormat="1" ht="25.5">
      <c r="A108" s="22" t="s">
        <v>164</v>
      </c>
      <c r="B108" s="22">
        <v>100388</v>
      </c>
      <c r="C108" s="146" t="s">
        <v>25</v>
      </c>
      <c r="D108" s="23" t="s">
        <v>43</v>
      </c>
      <c r="E108" s="22" t="s">
        <v>23</v>
      </c>
      <c r="F108" s="24">
        <v>2190</v>
      </c>
      <c r="G108" s="149">
        <v>23.82</v>
      </c>
      <c r="H108" s="25">
        <f>G108*F108</f>
        <v>52165.8</v>
      </c>
      <c r="I108" s="27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29" customFormat="1">
      <c r="A109" s="22" t="s">
        <v>165</v>
      </c>
      <c r="B109" s="22" t="s">
        <v>48</v>
      </c>
      <c r="C109" s="146" t="s">
        <v>49</v>
      </c>
      <c r="D109" s="23" t="s">
        <v>50</v>
      </c>
      <c r="E109" s="22" t="s">
        <v>46</v>
      </c>
      <c r="F109" s="24">
        <v>7</v>
      </c>
      <c r="G109" s="149">
        <v>32.24</v>
      </c>
      <c r="H109" s="25">
        <f>G109*F109</f>
        <v>225.68</v>
      </c>
      <c r="I109" s="27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29" customFormat="1" ht="38.25">
      <c r="A110" s="22" t="s">
        <v>166</v>
      </c>
      <c r="B110" s="22" t="s">
        <v>167</v>
      </c>
      <c r="C110" s="146" t="s">
        <v>25</v>
      </c>
      <c r="D110" s="23" t="s">
        <v>45</v>
      </c>
      <c r="E110" s="22" t="s">
        <v>46</v>
      </c>
      <c r="F110" s="24">
        <v>79</v>
      </c>
      <c r="G110" s="149">
        <v>33.64</v>
      </c>
      <c r="H110" s="25">
        <f>G110*F110</f>
        <v>2657.56</v>
      </c>
      <c r="I110" s="27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>
      <c r="A111" s="15" t="s">
        <v>168</v>
      </c>
      <c r="B111" s="15"/>
      <c r="C111" s="15"/>
      <c r="D111" s="16" t="s">
        <v>169</v>
      </c>
      <c r="E111" s="15"/>
      <c r="F111" s="26"/>
      <c r="G111" s="15"/>
      <c r="H111" s="17">
        <f>SUM(H112,)</f>
        <v>52942.559999999998</v>
      </c>
      <c r="I111" s="27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>
      <c r="A112" s="18" t="s">
        <v>170</v>
      </c>
      <c r="B112" s="18"/>
      <c r="C112" s="18"/>
      <c r="D112" s="19" t="s">
        <v>18</v>
      </c>
      <c r="E112" s="18"/>
      <c r="F112" s="20"/>
      <c r="G112" s="18"/>
      <c r="H112" s="21">
        <f>SUM(H113:H114)</f>
        <v>52942.559999999998</v>
      </c>
      <c r="I112" s="27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s="29" customFormat="1">
      <c r="A113" s="22" t="s">
        <v>171</v>
      </c>
      <c r="B113" s="22" t="s">
        <v>20</v>
      </c>
      <c r="C113" s="146" t="s">
        <v>21</v>
      </c>
      <c r="D113" s="23" t="s">
        <v>22</v>
      </c>
      <c r="E113" s="22" t="s">
        <v>23</v>
      </c>
      <c r="F113" s="24">
        <v>2981</v>
      </c>
      <c r="G113" s="149">
        <v>2.4700000000000002</v>
      </c>
      <c r="H113" s="25">
        <f>G113*F113</f>
        <v>7363.0700000000006</v>
      </c>
      <c r="I113" s="27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s="29" customFormat="1" ht="25.5">
      <c r="A114" s="22" t="s">
        <v>172</v>
      </c>
      <c r="B114" s="22" t="s">
        <v>32</v>
      </c>
      <c r="C114" s="146" t="s">
        <v>25</v>
      </c>
      <c r="D114" s="23" t="s">
        <v>26</v>
      </c>
      <c r="E114" s="22" t="s">
        <v>23</v>
      </c>
      <c r="F114" s="24">
        <v>2981</v>
      </c>
      <c r="G114" s="149">
        <v>15.29</v>
      </c>
      <c r="H114" s="25">
        <f>G114*F114</f>
        <v>45579.49</v>
      </c>
      <c r="I114" s="27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>
      <c r="A115" s="15" t="s">
        <v>173</v>
      </c>
      <c r="B115" s="15"/>
      <c r="C115" s="15"/>
      <c r="D115" s="16" t="s">
        <v>174</v>
      </c>
      <c r="E115" s="15"/>
      <c r="F115" s="26"/>
      <c r="G115" s="15"/>
      <c r="H115" s="17">
        <f>SUM(H116,)</f>
        <v>72517.2</v>
      </c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>
      <c r="A116" s="18" t="s">
        <v>175</v>
      </c>
      <c r="B116" s="18"/>
      <c r="C116" s="18"/>
      <c r="D116" s="19" t="s">
        <v>18</v>
      </c>
      <c r="E116" s="18"/>
      <c r="F116" s="20"/>
      <c r="G116" s="18"/>
      <c r="H116" s="21">
        <f>SUM(H117:H120)</f>
        <v>72517.2</v>
      </c>
      <c r="I116" s="27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s="29" customFormat="1">
      <c r="A117" s="22" t="s">
        <v>176</v>
      </c>
      <c r="B117" s="22" t="s">
        <v>20</v>
      </c>
      <c r="C117" s="146" t="s">
        <v>21</v>
      </c>
      <c r="D117" s="23" t="s">
        <v>22</v>
      </c>
      <c r="E117" s="22" t="s">
        <v>23</v>
      </c>
      <c r="F117" s="24">
        <v>3470</v>
      </c>
      <c r="G117" s="149">
        <v>2.4700000000000002</v>
      </c>
      <c r="H117" s="25">
        <f>G117*F117</f>
        <v>8570.9000000000015</v>
      </c>
      <c r="I117" s="27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s="29" customFormat="1" ht="25.5">
      <c r="A118" s="22" t="s">
        <v>177</v>
      </c>
      <c r="B118" s="22">
        <v>88416</v>
      </c>
      <c r="C118" s="146" t="s">
        <v>25</v>
      </c>
      <c r="D118" s="23" t="s">
        <v>26</v>
      </c>
      <c r="E118" s="22" t="s">
        <v>23</v>
      </c>
      <c r="F118" s="24">
        <v>3470</v>
      </c>
      <c r="G118" s="149">
        <v>15.29</v>
      </c>
      <c r="H118" s="25">
        <f>G118*F118</f>
        <v>53056.299999999996</v>
      </c>
      <c r="I118" s="27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s="29" customFormat="1" ht="25.5">
      <c r="A119" s="22" t="s">
        <v>178</v>
      </c>
      <c r="B119" s="22" t="s">
        <v>179</v>
      </c>
      <c r="C119" s="146" t="s">
        <v>25</v>
      </c>
      <c r="D119" s="23" t="s">
        <v>180</v>
      </c>
      <c r="E119" s="22" t="s">
        <v>23</v>
      </c>
      <c r="F119" s="24">
        <v>200</v>
      </c>
      <c r="G119" s="149">
        <v>26.58</v>
      </c>
      <c r="H119" s="25">
        <f>G119*F119</f>
        <v>5316</v>
      </c>
      <c r="I119" s="27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s="29" customFormat="1">
      <c r="A120" s="22" t="s">
        <v>181</v>
      </c>
      <c r="B120" s="22">
        <v>88496</v>
      </c>
      <c r="C120" s="146" t="s">
        <v>25</v>
      </c>
      <c r="D120" s="23" t="s">
        <v>182</v>
      </c>
      <c r="E120" s="22" t="s">
        <v>23</v>
      </c>
      <c r="F120" s="24">
        <v>200</v>
      </c>
      <c r="G120" s="149">
        <v>27.87</v>
      </c>
      <c r="H120" s="25">
        <f>G120*F120</f>
        <v>5574</v>
      </c>
      <c r="I120" s="27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">
      <c r="A121" s="15" t="s">
        <v>574</v>
      </c>
      <c r="B121" s="38"/>
      <c r="C121" s="147"/>
      <c r="D121" s="16" t="s">
        <v>183</v>
      </c>
      <c r="E121" s="38"/>
      <c r="F121" s="38"/>
      <c r="G121" s="147"/>
      <c r="H121" s="17">
        <f>H122</f>
        <v>82254.899999999994</v>
      </c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>
      <c r="A122" s="18" t="s">
        <v>184</v>
      </c>
      <c r="B122" s="18"/>
      <c r="C122" s="18"/>
      <c r="D122" s="19" t="s">
        <v>185</v>
      </c>
      <c r="E122" s="18"/>
      <c r="F122" s="20"/>
      <c r="G122" s="18"/>
      <c r="H122" s="21">
        <f>SUM(H123:H129)</f>
        <v>82254.899999999994</v>
      </c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29" customFormat="1">
      <c r="A123" s="22" t="s">
        <v>575</v>
      </c>
      <c r="B123" s="22">
        <v>96986</v>
      </c>
      <c r="C123" s="146" t="s">
        <v>25</v>
      </c>
      <c r="D123" s="23" t="s">
        <v>186</v>
      </c>
      <c r="E123" s="22" t="s">
        <v>90</v>
      </c>
      <c r="F123" s="24">
        <v>30</v>
      </c>
      <c r="G123" s="149">
        <v>174.43</v>
      </c>
      <c r="H123" s="25">
        <f t="shared" ref="H123:H129" si="2">G123*F123</f>
        <v>5232.9000000000005</v>
      </c>
      <c r="I123" s="27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s="29" customFormat="1" ht="25.5">
      <c r="A124" s="22" t="s">
        <v>576</v>
      </c>
      <c r="B124" s="22" t="s">
        <v>187</v>
      </c>
      <c r="C124" s="146" t="s">
        <v>21</v>
      </c>
      <c r="D124" s="23" t="s">
        <v>188</v>
      </c>
      <c r="E124" s="22" t="s">
        <v>189</v>
      </c>
      <c r="F124" s="24">
        <v>100</v>
      </c>
      <c r="G124" s="149">
        <v>97.04</v>
      </c>
      <c r="H124" s="25">
        <f t="shared" si="2"/>
        <v>9704</v>
      </c>
      <c r="I124" s="27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s="29" customFormat="1" ht="25.5">
      <c r="A125" s="22" t="s">
        <v>577</v>
      </c>
      <c r="B125" s="22">
        <v>96977</v>
      </c>
      <c r="C125" s="146" t="s">
        <v>25</v>
      </c>
      <c r="D125" s="23" t="s">
        <v>190</v>
      </c>
      <c r="E125" s="22" t="s">
        <v>46</v>
      </c>
      <c r="F125" s="24">
        <v>500</v>
      </c>
      <c r="G125" s="149">
        <v>56.67</v>
      </c>
      <c r="H125" s="25">
        <f t="shared" si="2"/>
        <v>28335</v>
      </c>
      <c r="I125" s="27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s="29" customFormat="1" ht="25.5">
      <c r="A126" s="22" t="s">
        <v>578</v>
      </c>
      <c r="B126" s="22">
        <v>96973</v>
      </c>
      <c r="C126" s="146" t="s">
        <v>25</v>
      </c>
      <c r="D126" s="23" t="s">
        <v>191</v>
      </c>
      <c r="E126" s="22" t="s">
        <v>46</v>
      </c>
      <c r="F126" s="24">
        <v>500</v>
      </c>
      <c r="G126" s="149">
        <v>59.52</v>
      </c>
      <c r="H126" s="25">
        <f t="shared" si="2"/>
        <v>29760</v>
      </c>
      <c r="I126" s="27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29" customFormat="1" ht="38.25">
      <c r="A127" s="22" t="s">
        <v>579</v>
      </c>
      <c r="B127" s="22" t="s">
        <v>192</v>
      </c>
      <c r="C127" s="146" t="s">
        <v>49</v>
      </c>
      <c r="D127" s="23" t="s">
        <v>193</v>
      </c>
      <c r="E127" s="22" t="s">
        <v>90</v>
      </c>
      <c r="F127" s="24">
        <v>100</v>
      </c>
      <c r="G127" s="149">
        <v>50.78</v>
      </c>
      <c r="H127" s="25">
        <f t="shared" si="2"/>
        <v>5078</v>
      </c>
      <c r="I127" s="27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29" customFormat="1" ht="38.25">
      <c r="A128" s="22" t="s">
        <v>580</v>
      </c>
      <c r="B128" s="22">
        <v>90091</v>
      </c>
      <c r="C128" s="146" t="s">
        <v>25</v>
      </c>
      <c r="D128" s="23" t="s">
        <v>194</v>
      </c>
      <c r="E128" s="22" t="s">
        <v>195</v>
      </c>
      <c r="F128" s="24">
        <v>250</v>
      </c>
      <c r="G128" s="149">
        <v>5.83</v>
      </c>
      <c r="H128" s="25">
        <f t="shared" si="2"/>
        <v>1457.5</v>
      </c>
      <c r="I128" s="27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29" customFormat="1" ht="51">
      <c r="A129" s="22" t="s">
        <v>581</v>
      </c>
      <c r="B129" s="22">
        <v>93377</v>
      </c>
      <c r="C129" s="146" t="s">
        <v>25</v>
      </c>
      <c r="D129" s="23" t="s">
        <v>196</v>
      </c>
      <c r="E129" s="22" t="s">
        <v>195</v>
      </c>
      <c r="F129" s="24">
        <v>250</v>
      </c>
      <c r="G129" s="149">
        <v>10.75</v>
      </c>
      <c r="H129" s="25">
        <f t="shared" si="2"/>
        <v>2687.5</v>
      </c>
      <c r="I129" s="27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>
      <c r="A130" s="12" t="s">
        <v>197</v>
      </c>
      <c r="B130" s="12"/>
      <c r="C130" s="12"/>
      <c r="D130" s="13" t="s">
        <v>198</v>
      </c>
      <c r="E130" s="12"/>
      <c r="F130" s="12"/>
      <c r="G130" s="12"/>
      <c r="H130" s="14">
        <f>H131</f>
        <v>46087.979999999996</v>
      </c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29" customFormat="1">
      <c r="A131" s="22" t="s">
        <v>199</v>
      </c>
      <c r="B131" s="22">
        <v>93572</v>
      </c>
      <c r="C131" s="146" t="s">
        <v>25</v>
      </c>
      <c r="D131" s="23" t="s">
        <v>200</v>
      </c>
      <c r="E131" s="24" t="s">
        <v>201</v>
      </c>
      <c r="F131" s="35">
        <v>6</v>
      </c>
      <c r="G131" s="149">
        <v>7681.33</v>
      </c>
      <c r="H131" s="25">
        <f>G131*F131</f>
        <v>46087.979999999996</v>
      </c>
      <c r="I131" s="27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>
      <c r="A132" s="12" t="s">
        <v>202</v>
      </c>
      <c r="B132" s="12"/>
      <c r="C132" s="12"/>
      <c r="D132" s="13" t="s">
        <v>203</v>
      </c>
      <c r="E132" s="12"/>
      <c r="F132" s="12"/>
      <c r="G132" s="12"/>
      <c r="H132" s="14">
        <f>SUM(H133:H137)</f>
        <v>37342.300000000003</v>
      </c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29" customFormat="1">
      <c r="A133" s="22" t="s">
        <v>204</v>
      </c>
      <c r="B133" s="22" t="s">
        <v>205</v>
      </c>
      <c r="C133" s="146" t="s">
        <v>21</v>
      </c>
      <c r="D133" s="23" t="s">
        <v>206</v>
      </c>
      <c r="E133" s="24" t="s">
        <v>207</v>
      </c>
      <c r="F133" s="24">
        <v>5000</v>
      </c>
      <c r="G133" s="149">
        <v>5.93</v>
      </c>
      <c r="H133" s="25">
        <f>G133*F133</f>
        <v>29650</v>
      </c>
      <c r="I133" s="27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29" customFormat="1" ht="25.5">
      <c r="A134" s="22" t="s">
        <v>208</v>
      </c>
      <c r="B134" s="22">
        <v>100982</v>
      </c>
      <c r="C134" s="146" t="s">
        <v>25</v>
      </c>
      <c r="D134" s="23" t="s">
        <v>209</v>
      </c>
      <c r="E134" s="24" t="s">
        <v>210</v>
      </c>
      <c r="F134" s="24">
        <v>30</v>
      </c>
      <c r="G134" s="149">
        <v>8.33</v>
      </c>
      <c r="H134" s="25">
        <f>G134*F134</f>
        <v>249.9</v>
      </c>
      <c r="I134" s="27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29" customFormat="1">
      <c r="A135" s="22" t="s">
        <v>211</v>
      </c>
      <c r="B135" s="22" t="s">
        <v>212</v>
      </c>
      <c r="C135" s="146" t="s">
        <v>21</v>
      </c>
      <c r="D135" s="23" t="s">
        <v>213</v>
      </c>
      <c r="E135" s="24" t="s">
        <v>210</v>
      </c>
      <c r="F135" s="24">
        <v>30</v>
      </c>
      <c r="G135" s="149">
        <v>48</v>
      </c>
      <c r="H135" s="25">
        <f>G135*F135</f>
        <v>1440</v>
      </c>
      <c r="I135" s="27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29" customFormat="1" ht="38.25">
      <c r="A136" s="22" t="s">
        <v>556</v>
      </c>
      <c r="B136" s="22">
        <v>97063</v>
      </c>
      <c r="C136" s="146" t="s">
        <v>25</v>
      </c>
      <c r="D136" s="23" t="s">
        <v>558</v>
      </c>
      <c r="E136" s="24" t="s">
        <v>207</v>
      </c>
      <c r="F136" s="24">
        <f>30*4</f>
        <v>120</v>
      </c>
      <c r="G136" s="149">
        <v>10.06</v>
      </c>
      <c r="H136" s="25">
        <f>G136*F136</f>
        <v>1207.2</v>
      </c>
      <c r="I136" s="27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29" customFormat="1" ht="25.5">
      <c r="A137" s="22" t="s">
        <v>557</v>
      </c>
      <c r="B137" s="22" t="s">
        <v>560</v>
      </c>
      <c r="C137" s="146" t="s">
        <v>21</v>
      </c>
      <c r="D137" s="23" t="s">
        <v>559</v>
      </c>
      <c r="E137" s="24" t="s">
        <v>561</v>
      </c>
      <c r="F137" s="24">
        <f>30*4*6</f>
        <v>720</v>
      </c>
      <c r="G137" s="149">
        <v>6.66</v>
      </c>
      <c r="H137" s="25">
        <f>G137*F137</f>
        <v>4795.2</v>
      </c>
      <c r="I137" s="27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>
      <c r="A138" s="12" t="s">
        <v>214</v>
      </c>
      <c r="B138" s="12"/>
      <c r="C138" s="12"/>
      <c r="D138" s="13" t="s">
        <v>215</v>
      </c>
      <c r="E138" s="12"/>
      <c r="F138" s="12"/>
      <c r="G138" s="12"/>
      <c r="H138" s="14">
        <f>H139</f>
        <v>194036.49821333334</v>
      </c>
      <c r="I138" s="39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>
      <c r="A139" s="22" t="s">
        <v>216</v>
      </c>
      <c r="B139" s="22"/>
      <c r="C139" s="22"/>
      <c r="D139" s="23" t="s">
        <v>217</v>
      </c>
      <c r="E139" s="24" t="s">
        <v>218</v>
      </c>
      <c r="F139" s="40">
        <v>0.2</v>
      </c>
      <c r="G139" s="25">
        <f>SUM(H130,H132,H6)</f>
        <v>970182.49106666667</v>
      </c>
      <c r="H139" s="25">
        <f>G139*F139</f>
        <v>194036.49821333334</v>
      </c>
      <c r="I139" s="39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>
      <c r="A140" s="12" t="s">
        <v>219</v>
      </c>
      <c r="B140" s="12"/>
      <c r="C140" s="12"/>
      <c r="D140" s="13" t="s">
        <v>220</v>
      </c>
      <c r="E140" s="12"/>
      <c r="F140" s="12"/>
      <c r="G140" s="12"/>
      <c r="H140" s="14">
        <f>H141</f>
        <v>3492.6569678399997</v>
      </c>
      <c r="I140" s="27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29" customFormat="1" ht="38.25">
      <c r="A141" s="22" t="s">
        <v>221</v>
      </c>
      <c r="B141" s="22" t="s">
        <v>571</v>
      </c>
      <c r="C141" s="146" t="s">
        <v>21</v>
      </c>
      <c r="D141" s="23" t="s">
        <v>570</v>
      </c>
      <c r="E141" s="24" t="s">
        <v>218</v>
      </c>
      <c r="F141" s="41">
        <v>3.0000000000000001E-3</v>
      </c>
      <c r="G141" s="25">
        <f>SUM(H138,H132,H130,H6)</f>
        <v>1164218.9892799999</v>
      </c>
      <c r="H141" s="25">
        <f>G141*F141</f>
        <v>3492.6569678399997</v>
      </c>
      <c r="I141" s="27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4.25" customHeight="1">
      <c r="A142" s="156" t="s">
        <v>222</v>
      </c>
      <c r="B142" s="156"/>
      <c r="C142" s="156"/>
      <c r="D142" s="156"/>
      <c r="E142" s="156"/>
      <c r="F142" s="156"/>
      <c r="G142" s="156"/>
      <c r="H142" s="42">
        <f>SUM(H140,H138,H132,H130,H6)</f>
        <v>1167711.64624784</v>
      </c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4.25" customHeight="1">
      <c r="A143" s="157" t="s">
        <v>223</v>
      </c>
      <c r="B143" s="157"/>
      <c r="C143" s="157"/>
      <c r="D143" s="157"/>
      <c r="E143" s="157"/>
      <c r="F143" s="157"/>
      <c r="G143" s="43">
        <f>'BDI DIAMANTINA'!E26</f>
        <v>0.28933722345816726</v>
      </c>
      <c r="H143" s="42">
        <f>H142*G143</f>
        <v>337862.44552511565</v>
      </c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4.25" customHeight="1">
      <c r="A144" s="156" t="s">
        <v>224</v>
      </c>
      <c r="B144" s="156"/>
      <c r="C144" s="156"/>
      <c r="D144" s="156"/>
      <c r="E144" s="156"/>
      <c r="F144" s="156"/>
      <c r="G144" s="156"/>
      <c r="H144" s="42">
        <f>SUM(H142:H143)</f>
        <v>1505574.0917729556</v>
      </c>
      <c r="I144" s="27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>
      <c r="A145" s="158"/>
      <c r="B145" s="158"/>
      <c r="C145" s="158"/>
      <c r="D145" s="158"/>
      <c r="E145" s="158"/>
      <c r="F145" s="158"/>
      <c r="G145" s="158"/>
      <c r="H145" s="158"/>
      <c r="I145" s="27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>
      <c r="A146" s="8" t="s">
        <v>225</v>
      </c>
      <c r="B146" s="8"/>
      <c r="C146" s="8"/>
      <c r="D146" s="9" t="s">
        <v>226</v>
      </c>
      <c r="E146" s="8"/>
      <c r="F146" s="44"/>
      <c r="G146" s="8"/>
      <c r="H146" s="10"/>
      <c r="I146" s="2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>
      <c r="A147" s="12" t="s">
        <v>227</v>
      </c>
      <c r="B147" s="12"/>
      <c r="C147" s="12"/>
      <c r="D147" s="13" t="s">
        <v>14</v>
      </c>
      <c r="E147" s="12"/>
      <c r="F147" s="12"/>
      <c r="G147" s="12"/>
      <c r="H147" s="14">
        <f>SUM(H148)</f>
        <v>132119.91</v>
      </c>
      <c r="I147" s="27"/>
      <c r="J147" s="31"/>
      <c r="K147" s="45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>
      <c r="A148" s="15" t="s">
        <v>228</v>
      </c>
      <c r="B148" s="15"/>
      <c r="C148" s="15"/>
      <c r="D148" s="32" t="s">
        <v>229</v>
      </c>
      <c r="E148" s="15"/>
      <c r="F148" s="26"/>
      <c r="G148" s="15"/>
      <c r="H148" s="17">
        <f>SUM(H149,H151,H156)</f>
        <v>132119.91</v>
      </c>
      <c r="I148" s="27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18" t="s">
        <v>230</v>
      </c>
      <c r="B149" s="18"/>
      <c r="C149" s="18"/>
      <c r="D149" s="19" t="s">
        <v>231</v>
      </c>
      <c r="E149" s="18"/>
      <c r="F149" s="20"/>
      <c r="G149" s="18"/>
      <c r="H149" s="21">
        <f>SUM(H150)</f>
        <v>1413.21</v>
      </c>
      <c r="I149" s="27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s="29" customFormat="1" ht="25.5">
      <c r="A150" s="22" t="s">
        <v>232</v>
      </c>
      <c r="B150" s="22">
        <v>97647</v>
      </c>
      <c r="C150" s="146" t="s">
        <v>25</v>
      </c>
      <c r="D150" s="23" t="s">
        <v>233</v>
      </c>
      <c r="E150" s="22" t="s">
        <v>23</v>
      </c>
      <c r="F150" s="24">
        <f>F157</f>
        <v>489</v>
      </c>
      <c r="G150" s="149">
        <v>2.89</v>
      </c>
      <c r="H150" s="25">
        <f>G150*F150</f>
        <v>1413.21</v>
      </c>
      <c r="I150" s="27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>
      <c r="A151" s="18" t="s">
        <v>234</v>
      </c>
      <c r="B151" s="18"/>
      <c r="C151" s="18"/>
      <c r="D151" s="19" t="s">
        <v>18</v>
      </c>
      <c r="E151" s="18"/>
      <c r="F151" s="20"/>
      <c r="G151" s="18"/>
      <c r="H151" s="21">
        <f>SUM(H152:H155)</f>
        <v>74916.800000000003</v>
      </c>
      <c r="I151" s="27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s="29" customFormat="1">
      <c r="A152" s="22" t="s">
        <v>235</v>
      </c>
      <c r="B152" s="22" t="s">
        <v>20</v>
      </c>
      <c r="C152" s="146" t="s">
        <v>21</v>
      </c>
      <c r="D152" s="23" t="s">
        <v>22</v>
      </c>
      <c r="E152" s="22" t="s">
        <v>23</v>
      </c>
      <c r="F152" s="24">
        <v>2488</v>
      </c>
      <c r="G152" s="149">
        <v>2.4700000000000002</v>
      </c>
      <c r="H152" s="25">
        <f>G152*F152</f>
        <v>6145.3600000000006</v>
      </c>
      <c r="I152" s="27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s="29" customFormat="1" ht="25.5">
      <c r="A153" s="22" t="s">
        <v>236</v>
      </c>
      <c r="B153" s="22" t="s">
        <v>32</v>
      </c>
      <c r="C153" s="146" t="s">
        <v>25</v>
      </c>
      <c r="D153" s="23" t="s">
        <v>26</v>
      </c>
      <c r="E153" s="22" t="s">
        <v>23</v>
      </c>
      <c r="F153" s="24">
        <v>2488</v>
      </c>
      <c r="G153" s="149">
        <v>15.29</v>
      </c>
      <c r="H153" s="25">
        <f>G153*F153</f>
        <v>38041.519999999997</v>
      </c>
      <c r="I153" s="27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s="29" customFormat="1" ht="25.5">
      <c r="A154" s="22" t="s">
        <v>237</v>
      </c>
      <c r="B154" s="22" t="s">
        <v>238</v>
      </c>
      <c r="C154" s="146" t="s">
        <v>21</v>
      </c>
      <c r="D154" s="23" t="s">
        <v>239</v>
      </c>
      <c r="E154" s="22" t="s">
        <v>23</v>
      </c>
      <c r="F154" s="24">
        <v>992</v>
      </c>
      <c r="G154" s="149">
        <v>20.260000000000002</v>
      </c>
      <c r="H154" s="25">
        <f>G154*F154</f>
        <v>20097.920000000002</v>
      </c>
      <c r="I154" s="27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s="29" customFormat="1" ht="25.5">
      <c r="A155" s="22" t="s">
        <v>240</v>
      </c>
      <c r="B155" s="22" t="s">
        <v>179</v>
      </c>
      <c r="C155" s="146" t="s">
        <v>25</v>
      </c>
      <c r="D155" s="23" t="s">
        <v>180</v>
      </c>
      <c r="E155" s="22" t="s">
        <v>23</v>
      </c>
      <c r="F155" s="24">
        <v>400</v>
      </c>
      <c r="G155" s="149">
        <v>26.58</v>
      </c>
      <c r="H155" s="25">
        <f>G155*F155</f>
        <v>10632</v>
      </c>
      <c r="I155" s="27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>
      <c r="A156" s="18" t="s">
        <v>241</v>
      </c>
      <c r="B156" s="18"/>
      <c r="C156" s="18"/>
      <c r="D156" s="19" t="s">
        <v>39</v>
      </c>
      <c r="E156" s="18"/>
      <c r="F156" s="20"/>
      <c r="G156" s="18"/>
      <c r="H156" s="21">
        <f>SUM(H157:H158)</f>
        <v>55789.899999999994</v>
      </c>
      <c r="I156" s="27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s="29" customFormat="1" ht="25.5">
      <c r="A157" s="22" t="s">
        <v>242</v>
      </c>
      <c r="B157" s="22" t="s">
        <v>243</v>
      </c>
      <c r="C157" s="146" t="s">
        <v>49</v>
      </c>
      <c r="D157" s="23" t="s">
        <v>244</v>
      </c>
      <c r="E157" s="22" t="s">
        <v>23</v>
      </c>
      <c r="F157" s="24">
        <v>489</v>
      </c>
      <c r="G157" s="149">
        <v>103.6</v>
      </c>
      <c r="H157" s="25">
        <f>G157*F157</f>
        <v>50660.399999999994</v>
      </c>
      <c r="I157" s="27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s="29" customFormat="1" ht="25.5">
      <c r="A158" s="22" t="s">
        <v>245</v>
      </c>
      <c r="B158" s="22">
        <v>94228</v>
      </c>
      <c r="C158" s="146" t="s">
        <v>25</v>
      </c>
      <c r="D158" s="23" t="s">
        <v>246</v>
      </c>
      <c r="E158" s="22" t="s">
        <v>247</v>
      </c>
      <c r="F158" s="24">
        <v>50</v>
      </c>
      <c r="G158" s="149">
        <v>102.59</v>
      </c>
      <c r="H158" s="25">
        <f>G158*F158</f>
        <v>5129.5</v>
      </c>
      <c r="I158" s="27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>
      <c r="A159" s="12" t="s">
        <v>248</v>
      </c>
      <c r="B159" s="12"/>
      <c r="C159" s="12"/>
      <c r="D159" s="13" t="s">
        <v>198</v>
      </c>
      <c r="E159" s="12"/>
      <c r="F159" s="12"/>
      <c r="G159" s="12"/>
      <c r="H159" s="14">
        <f>H160</f>
        <v>23043.989999999998</v>
      </c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29" customFormat="1">
      <c r="A160" s="22" t="s">
        <v>249</v>
      </c>
      <c r="B160" s="22">
        <v>93572</v>
      </c>
      <c r="C160" s="146" t="s">
        <v>25</v>
      </c>
      <c r="D160" s="23" t="s">
        <v>200</v>
      </c>
      <c r="E160" s="24" t="s">
        <v>250</v>
      </c>
      <c r="F160" s="24">
        <v>3</v>
      </c>
      <c r="G160" s="149">
        <v>7681.33</v>
      </c>
      <c r="H160" s="25">
        <f>G160*F160</f>
        <v>23043.989999999998</v>
      </c>
      <c r="I160" s="27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>
      <c r="A161" s="12" t="s">
        <v>251</v>
      </c>
      <c r="B161" s="12"/>
      <c r="C161" s="12"/>
      <c r="D161" s="13" t="s">
        <v>203</v>
      </c>
      <c r="E161" s="12"/>
      <c r="F161" s="12"/>
      <c r="G161" s="12"/>
      <c r="H161" s="14">
        <f>SUM(H162:H166)</f>
        <v>9816.4499999999989</v>
      </c>
      <c r="I161" s="27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s="29" customFormat="1">
      <c r="A162" s="22" t="s">
        <v>252</v>
      </c>
      <c r="B162" s="22" t="s">
        <v>205</v>
      </c>
      <c r="C162" s="146" t="s">
        <v>21</v>
      </c>
      <c r="D162" s="23" t="s">
        <v>206</v>
      </c>
      <c r="E162" s="24" t="s">
        <v>207</v>
      </c>
      <c r="F162" s="24">
        <v>1000</v>
      </c>
      <c r="G162" s="149">
        <v>5.93</v>
      </c>
      <c r="H162" s="25">
        <f>G162*F162</f>
        <v>5930</v>
      </c>
      <c r="I162" s="27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s="29" customFormat="1" ht="25.5">
      <c r="A163" s="22" t="s">
        <v>253</v>
      </c>
      <c r="B163" s="22">
        <v>100982</v>
      </c>
      <c r="C163" s="146" t="s">
        <v>25</v>
      </c>
      <c r="D163" s="23" t="s">
        <v>209</v>
      </c>
      <c r="E163" s="24" t="s">
        <v>210</v>
      </c>
      <c r="F163" s="24">
        <v>5</v>
      </c>
      <c r="G163" s="149">
        <v>8.33</v>
      </c>
      <c r="H163" s="25">
        <f>G163*F163</f>
        <v>41.65</v>
      </c>
      <c r="I163" s="27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s="29" customFormat="1">
      <c r="A164" s="22" t="s">
        <v>254</v>
      </c>
      <c r="B164" s="22" t="s">
        <v>212</v>
      </c>
      <c r="C164" s="146" t="s">
        <v>21</v>
      </c>
      <c r="D164" s="23" t="s">
        <v>213</v>
      </c>
      <c r="E164" s="24" t="s">
        <v>210</v>
      </c>
      <c r="F164" s="24">
        <f>F163</f>
        <v>5</v>
      </c>
      <c r="G164" s="149">
        <v>48</v>
      </c>
      <c r="H164" s="25">
        <f>G164*F164</f>
        <v>240</v>
      </c>
      <c r="I164" s="27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38.25">
      <c r="A165" s="22" t="s">
        <v>562</v>
      </c>
      <c r="B165" s="22">
        <v>97063</v>
      </c>
      <c r="C165" s="146" t="s">
        <v>25</v>
      </c>
      <c r="D165" s="23" t="s">
        <v>558</v>
      </c>
      <c r="E165" s="24" t="s">
        <v>207</v>
      </c>
      <c r="F165" s="24">
        <f>30*4</f>
        <v>120</v>
      </c>
      <c r="G165" s="149">
        <v>10.06</v>
      </c>
      <c r="H165" s="25">
        <f>G165*F165</f>
        <v>1207.2</v>
      </c>
      <c r="I165" s="4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5.5">
      <c r="A166" s="22" t="s">
        <v>563</v>
      </c>
      <c r="B166" s="22" t="s">
        <v>560</v>
      </c>
      <c r="C166" s="146" t="s">
        <v>21</v>
      </c>
      <c r="D166" s="23" t="s">
        <v>559</v>
      </c>
      <c r="E166" s="24" t="s">
        <v>561</v>
      </c>
      <c r="F166" s="24">
        <f>30*4*3</f>
        <v>360</v>
      </c>
      <c r="G166" s="149">
        <v>6.66</v>
      </c>
      <c r="H166" s="25">
        <f>G166*F166</f>
        <v>2397.6</v>
      </c>
      <c r="I166" s="4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>
      <c r="A167" s="12" t="s">
        <v>255</v>
      </c>
      <c r="B167" s="12"/>
      <c r="C167" s="12"/>
      <c r="D167" s="13" t="s">
        <v>215</v>
      </c>
      <c r="E167" s="12"/>
      <c r="F167" s="12"/>
      <c r="G167" s="12"/>
      <c r="H167" s="14">
        <f>H168</f>
        <v>32996.07</v>
      </c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29" customFormat="1">
      <c r="A168" s="22" t="s">
        <v>256</v>
      </c>
      <c r="B168" s="22"/>
      <c r="C168" s="22"/>
      <c r="D168" s="23" t="s">
        <v>217</v>
      </c>
      <c r="E168" s="24" t="s">
        <v>218</v>
      </c>
      <c r="F168" s="40">
        <v>0.2</v>
      </c>
      <c r="G168" s="25">
        <f>SUM(H161,H159,H147)</f>
        <v>164980.35</v>
      </c>
      <c r="H168" s="25">
        <f>G168*F168</f>
        <v>32996.07</v>
      </c>
      <c r="I168" s="27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4.25" customHeight="1">
      <c r="A169" s="12" t="s">
        <v>257</v>
      </c>
      <c r="B169" s="12"/>
      <c r="C169" s="12"/>
      <c r="D169" s="13" t="s">
        <v>220</v>
      </c>
      <c r="E169" s="12"/>
      <c r="F169" s="12"/>
      <c r="G169" s="12"/>
      <c r="H169" s="14">
        <f>H170</f>
        <v>989.88209999999992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5.5">
      <c r="A170" s="22" t="s">
        <v>258</v>
      </c>
      <c r="B170" s="22" t="s">
        <v>573</v>
      </c>
      <c r="C170" s="146" t="s">
        <v>21</v>
      </c>
      <c r="D170" s="23" t="s">
        <v>572</v>
      </c>
      <c r="E170" s="24" t="s">
        <v>218</v>
      </c>
      <c r="F170" s="41">
        <v>5.0000000000000001E-3</v>
      </c>
      <c r="G170" s="25">
        <f>SUM(H167,H161,H159,H147)</f>
        <v>197976.41999999998</v>
      </c>
      <c r="H170" s="25">
        <f>G170*F170</f>
        <v>989.88209999999992</v>
      </c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4.25" customHeight="1">
      <c r="A171" s="156" t="s">
        <v>222</v>
      </c>
      <c r="B171" s="156"/>
      <c r="C171" s="156"/>
      <c r="D171" s="156"/>
      <c r="E171" s="156"/>
      <c r="F171" s="156"/>
      <c r="G171" s="156"/>
      <c r="H171" s="42">
        <f>SUM(H169,H167,H161,H159,H147)</f>
        <v>198966.3021</v>
      </c>
      <c r="I171" s="27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>
      <c r="A172" s="157" t="s">
        <v>223</v>
      </c>
      <c r="B172" s="157"/>
      <c r="C172" s="157"/>
      <c r="D172" s="157"/>
      <c r="E172" s="157"/>
      <c r="F172" s="157"/>
      <c r="G172" s="43">
        <f>'BDI DIAMANTINA'!E26</f>
        <v>0.28933722345816726</v>
      </c>
      <c r="H172" s="42">
        <f>H171*G172</f>
        <v>57568.35741135291</v>
      </c>
      <c r="I172" s="27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>
      <c r="A173" s="156" t="s">
        <v>224</v>
      </c>
      <c r="B173" s="156"/>
      <c r="C173" s="156"/>
      <c r="D173" s="156"/>
      <c r="E173" s="156"/>
      <c r="F173" s="156"/>
      <c r="G173" s="156"/>
      <c r="H173" s="42">
        <f>SUM(H171:H172)</f>
        <v>256534.65951135292</v>
      </c>
      <c r="I173" s="27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>
      <c r="A174" s="158"/>
      <c r="B174" s="158"/>
      <c r="C174" s="158"/>
      <c r="D174" s="158"/>
      <c r="E174" s="158"/>
      <c r="F174" s="158"/>
      <c r="G174" s="158"/>
      <c r="H174" s="158"/>
      <c r="I174" s="27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>
      <c r="A175" s="8" t="s">
        <v>259</v>
      </c>
      <c r="B175" s="8"/>
      <c r="C175" s="8"/>
      <c r="D175" s="9" t="s">
        <v>260</v>
      </c>
      <c r="E175" s="8"/>
      <c r="F175" s="44"/>
      <c r="G175" s="8"/>
      <c r="H175" s="10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>
      <c r="A176" s="12" t="s">
        <v>261</v>
      </c>
      <c r="B176" s="12"/>
      <c r="C176" s="12"/>
      <c r="D176" s="13" t="s">
        <v>14</v>
      </c>
      <c r="E176" s="12"/>
      <c r="F176" s="12"/>
      <c r="G176" s="12"/>
      <c r="H176" s="14">
        <f>SUM(H177,H181,H185,H189,H197,H201,H205,H209)</f>
        <v>422095.77340000001</v>
      </c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29" customFormat="1">
      <c r="A177" s="15" t="s">
        <v>262</v>
      </c>
      <c r="B177" s="15"/>
      <c r="C177" s="15"/>
      <c r="D177" s="16" t="s">
        <v>263</v>
      </c>
      <c r="E177" s="15"/>
      <c r="F177" s="26"/>
      <c r="G177" s="15"/>
      <c r="H177" s="17">
        <f>SUM(H178)</f>
        <v>18048.422399999999</v>
      </c>
      <c r="I177" s="27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s="29" customFormat="1">
      <c r="A178" s="18" t="s">
        <v>264</v>
      </c>
      <c r="B178" s="18"/>
      <c r="C178" s="18"/>
      <c r="D178" s="19" t="s">
        <v>18</v>
      </c>
      <c r="E178" s="18"/>
      <c r="F178" s="20"/>
      <c r="G178" s="18"/>
      <c r="H178" s="21">
        <f>SUM(H179:H180)</f>
        <v>18048.422399999999</v>
      </c>
      <c r="I178" s="27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>
      <c r="A179" s="22" t="s">
        <v>265</v>
      </c>
      <c r="B179" s="22" t="s">
        <v>20</v>
      </c>
      <c r="C179" s="146" t="s">
        <v>21</v>
      </c>
      <c r="D179" s="23" t="s">
        <v>22</v>
      </c>
      <c r="E179" s="22" t="s">
        <v>23</v>
      </c>
      <c r="F179" s="24">
        <v>1016.24</v>
      </c>
      <c r="G179" s="149">
        <v>2.4700000000000002</v>
      </c>
      <c r="H179" s="25">
        <f>G179*F179</f>
        <v>2510.1128000000003</v>
      </c>
      <c r="I179" s="27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25.5">
      <c r="A180" s="22" t="s">
        <v>266</v>
      </c>
      <c r="B180" s="22" t="s">
        <v>32</v>
      </c>
      <c r="C180" s="146" t="s">
        <v>25</v>
      </c>
      <c r="D180" s="23" t="s">
        <v>26</v>
      </c>
      <c r="E180" s="22" t="s">
        <v>23</v>
      </c>
      <c r="F180" s="24">
        <v>1016.24</v>
      </c>
      <c r="G180" s="149">
        <v>15.29</v>
      </c>
      <c r="H180" s="25">
        <f>G180*F180</f>
        <v>15538.309599999999</v>
      </c>
      <c r="I180" s="27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s="29" customFormat="1">
      <c r="A181" s="15" t="s">
        <v>267</v>
      </c>
      <c r="B181" s="15"/>
      <c r="C181" s="15"/>
      <c r="D181" s="16" t="s">
        <v>268</v>
      </c>
      <c r="E181" s="15"/>
      <c r="F181" s="26"/>
      <c r="G181" s="15"/>
      <c r="H181" s="17">
        <f>SUM(H182)</f>
        <v>54062.92</v>
      </c>
      <c r="I181" s="27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s="29" customFormat="1">
      <c r="A182" s="18" t="s">
        <v>269</v>
      </c>
      <c r="B182" s="18"/>
      <c r="C182" s="18"/>
      <c r="D182" s="19" t="s">
        <v>18</v>
      </c>
      <c r="E182" s="18"/>
      <c r="F182" s="20"/>
      <c r="G182" s="18"/>
      <c r="H182" s="21">
        <f>SUM(H183:H184)</f>
        <v>54062.92</v>
      </c>
      <c r="I182" s="27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>
      <c r="A183" s="22" t="s">
        <v>270</v>
      </c>
      <c r="B183" s="22" t="s">
        <v>20</v>
      </c>
      <c r="C183" s="146" t="s">
        <v>21</v>
      </c>
      <c r="D183" s="23" t="s">
        <v>22</v>
      </c>
      <c r="E183" s="22" t="s">
        <v>23</v>
      </c>
      <c r="F183" s="24">
        <v>878</v>
      </c>
      <c r="G183" s="149">
        <v>2.4700000000000002</v>
      </c>
      <c r="H183" s="25">
        <f>G183*F183</f>
        <v>2168.6600000000003</v>
      </c>
      <c r="I183" s="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5.5">
      <c r="A184" s="22" t="s">
        <v>271</v>
      </c>
      <c r="B184" s="22" t="s">
        <v>32</v>
      </c>
      <c r="C184" s="146" t="s">
        <v>25</v>
      </c>
      <c r="D184" s="23" t="s">
        <v>26</v>
      </c>
      <c r="E184" s="22" t="s">
        <v>23</v>
      </c>
      <c r="F184" s="24">
        <v>3394</v>
      </c>
      <c r="G184" s="149">
        <v>15.29</v>
      </c>
      <c r="H184" s="25">
        <f>G184*F184</f>
        <v>51894.259999999995</v>
      </c>
      <c r="I184" s="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29" customFormat="1">
      <c r="A185" s="15" t="s">
        <v>272</v>
      </c>
      <c r="B185" s="15"/>
      <c r="C185" s="15"/>
      <c r="D185" s="16" t="s">
        <v>273</v>
      </c>
      <c r="E185" s="15"/>
      <c r="F185" s="26"/>
      <c r="G185" s="15"/>
      <c r="H185" s="17">
        <f>SUM(H186)</f>
        <v>122781.19999999998</v>
      </c>
      <c r="I185" s="27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s="29" customFormat="1">
      <c r="A186" s="18" t="s">
        <v>274</v>
      </c>
      <c r="B186" s="18"/>
      <c r="C186" s="18"/>
      <c r="D186" s="19" t="s">
        <v>18</v>
      </c>
      <c r="E186" s="18"/>
      <c r="F186" s="20"/>
      <c r="G186" s="18"/>
      <c r="H186" s="21">
        <f>SUM(H187:H188)</f>
        <v>122781.19999999998</v>
      </c>
      <c r="I186" s="27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>
      <c r="A187" s="22" t="s">
        <v>275</v>
      </c>
      <c r="B187" s="22" t="s">
        <v>20</v>
      </c>
      <c r="C187" s="146" t="s">
        <v>21</v>
      </c>
      <c r="D187" s="23" t="s">
        <v>22</v>
      </c>
      <c r="E187" s="22" t="s">
        <v>23</v>
      </c>
      <c r="F187" s="24">
        <v>1920</v>
      </c>
      <c r="G187" s="149">
        <v>2.4700000000000002</v>
      </c>
      <c r="H187" s="25">
        <f>G187*F187</f>
        <v>4742.4000000000005</v>
      </c>
      <c r="I187" s="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5.5">
      <c r="A188" s="22" t="s">
        <v>276</v>
      </c>
      <c r="B188" s="22" t="s">
        <v>32</v>
      </c>
      <c r="C188" s="146" t="s">
        <v>25</v>
      </c>
      <c r="D188" s="23" t="s">
        <v>26</v>
      </c>
      <c r="E188" s="22" t="s">
        <v>23</v>
      </c>
      <c r="F188" s="24">
        <v>7720</v>
      </c>
      <c r="G188" s="149">
        <v>15.29</v>
      </c>
      <c r="H188" s="25">
        <f>G188*F188</f>
        <v>118038.79999999999</v>
      </c>
      <c r="I188" s="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29" customFormat="1">
      <c r="A189" s="15" t="s">
        <v>277</v>
      </c>
      <c r="B189" s="15"/>
      <c r="C189" s="15"/>
      <c r="D189" s="16" t="s">
        <v>278</v>
      </c>
      <c r="E189" s="15"/>
      <c r="F189" s="26"/>
      <c r="G189" s="15"/>
      <c r="H189" s="17">
        <f>SUM(H190,H192,H195)</f>
        <v>128312.82999999999</v>
      </c>
      <c r="I189" s="27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>
      <c r="A190" s="18" t="s">
        <v>279</v>
      </c>
      <c r="B190" s="18"/>
      <c r="C190" s="18"/>
      <c r="D190" s="19" t="s">
        <v>231</v>
      </c>
      <c r="E190" s="18"/>
      <c r="F190" s="20"/>
      <c r="G190" s="18"/>
      <c r="H190" s="21">
        <f>SUM(H191:H191)</f>
        <v>306.34000000000003</v>
      </c>
      <c r="I190" s="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29" customFormat="1" ht="25.5">
      <c r="A191" s="22" t="s">
        <v>280</v>
      </c>
      <c r="B191" s="22">
        <v>97647</v>
      </c>
      <c r="C191" s="146" t="s">
        <v>25</v>
      </c>
      <c r="D191" s="23" t="s">
        <v>281</v>
      </c>
      <c r="E191" s="22" t="s">
        <v>23</v>
      </c>
      <c r="F191" s="24">
        <f>F196</f>
        <v>106</v>
      </c>
      <c r="G191" s="149">
        <v>2.89</v>
      </c>
      <c r="H191" s="25">
        <f>G191*F191</f>
        <v>306.34000000000003</v>
      </c>
      <c r="I191" s="27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s="29" customFormat="1">
      <c r="A192" s="18" t="s">
        <v>282</v>
      </c>
      <c r="B192" s="18"/>
      <c r="C192" s="18"/>
      <c r="D192" s="19" t="s">
        <v>18</v>
      </c>
      <c r="E192" s="18"/>
      <c r="F192" s="20"/>
      <c r="G192" s="18"/>
      <c r="H192" s="21">
        <f>SUM(H193:H194)</f>
        <v>118537.51</v>
      </c>
      <c r="I192" s="27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>
      <c r="A193" s="22" t="s">
        <v>283</v>
      </c>
      <c r="B193" s="22" t="s">
        <v>20</v>
      </c>
      <c r="C193" s="146" t="s">
        <v>21</v>
      </c>
      <c r="D193" s="23" t="s">
        <v>22</v>
      </c>
      <c r="E193" s="22" t="s">
        <v>23</v>
      </c>
      <c r="F193" s="24">
        <v>1799</v>
      </c>
      <c r="G193" s="149">
        <v>2.4700000000000002</v>
      </c>
      <c r="H193" s="25">
        <f>G193*F193</f>
        <v>4443.5300000000007</v>
      </c>
      <c r="I193" s="27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s="29" customFormat="1" ht="25.5">
      <c r="A194" s="22" t="s">
        <v>284</v>
      </c>
      <c r="B194" s="22" t="s">
        <v>32</v>
      </c>
      <c r="C194" s="146" t="s">
        <v>25</v>
      </c>
      <c r="D194" s="23" t="s">
        <v>26</v>
      </c>
      <c r="E194" s="22" t="s">
        <v>23</v>
      </c>
      <c r="F194" s="24">
        <v>7462</v>
      </c>
      <c r="G194" s="149">
        <v>15.29</v>
      </c>
      <c r="H194" s="25">
        <f>G194*F194</f>
        <v>114093.98</v>
      </c>
      <c r="I194" s="27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>
      <c r="A195" s="18" t="s">
        <v>285</v>
      </c>
      <c r="B195" s="18"/>
      <c r="C195" s="18"/>
      <c r="D195" s="19" t="s">
        <v>39</v>
      </c>
      <c r="E195" s="18"/>
      <c r="F195" s="20"/>
      <c r="G195" s="18"/>
      <c r="H195" s="21">
        <f>SUM(H196)</f>
        <v>9468.98</v>
      </c>
      <c r="I195" s="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5.5">
      <c r="A196" s="22" t="s">
        <v>286</v>
      </c>
      <c r="B196" s="22" t="s">
        <v>287</v>
      </c>
      <c r="C196" s="146" t="s">
        <v>25</v>
      </c>
      <c r="D196" s="23" t="s">
        <v>288</v>
      </c>
      <c r="E196" s="22" t="s">
        <v>23</v>
      </c>
      <c r="F196" s="24">
        <v>106</v>
      </c>
      <c r="G196" s="149">
        <v>89.33</v>
      </c>
      <c r="H196" s="25">
        <f>G196*F196</f>
        <v>9468.98</v>
      </c>
      <c r="I196" s="27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s="29" customFormat="1">
      <c r="A197" s="15" t="s">
        <v>289</v>
      </c>
      <c r="B197" s="15"/>
      <c r="C197" s="15"/>
      <c r="D197" s="16" t="s">
        <v>290</v>
      </c>
      <c r="E197" s="15"/>
      <c r="F197" s="26"/>
      <c r="G197" s="15"/>
      <c r="H197" s="17">
        <f>SUM(H198)</f>
        <v>3196.7999999999997</v>
      </c>
      <c r="I197" s="27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s="29" customFormat="1">
      <c r="A198" s="18" t="s">
        <v>291</v>
      </c>
      <c r="B198" s="18"/>
      <c r="C198" s="18"/>
      <c r="D198" s="19" t="s">
        <v>18</v>
      </c>
      <c r="E198" s="18"/>
      <c r="F198" s="20"/>
      <c r="G198" s="18"/>
      <c r="H198" s="21">
        <f>SUM(H199:H200)</f>
        <v>3196.7999999999997</v>
      </c>
      <c r="I198" s="27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>
      <c r="A199" s="22" t="s">
        <v>292</v>
      </c>
      <c r="B199" s="22" t="s">
        <v>20</v>
      </c>
      <c r="C199" s="146" t="s">
        <v>21</v>
      </c>
      <c r="D199" s="23" t="s">
        <v>22</v>
      </c>
      <c r="E199" s="22" t="s">
        <v>23</v>
      </c>
      <c r="F199" s="24">
        <f>F200</f>
        <v>180</v>
      </c>
      <c r="G199" s="149">
        <v>2.4700000000000002</v>
      </c>
      <c r="H199" s="25">
        <f>G199*F199</f>
        <v>444.6</v>
      </c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5.5">
      <c r="A200" s="22" t="s">
        <v>293</v>
      </c>
      <c r="B200" s="22" t="s">
        <v>32</v>
      </c>
      <c r="C200" s="146" t="s">
        <v>25</v>
      </c>
      <c r="D200" s="23" t="s">
        <v>26</v>
      </c>
      <c r="E200" s="22" t="s">
        <v>23</v>
      </c>
      <c r="F200" s="24">
        <v>180</v>
      </c>
      <c r="G200" s="149">
        <v>15.29</v>
      </c>
      <c r="H200" s="25">
        <f>G200*F200</f>
        <v>2752.2</v>
      </c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29" customFormat="1">
      <c r="A201" s="15" t="s">
        <v>294</v>
      </c>
      <c r="B201" s="15"/>
      <c r="C201" s="15"/>
      <c r="D201" s="16" t="s">
        <v>295</v>
      </c>
      <c r="E201" s="15"/>
      <c r="F201" s="26"/>
      <c r="G201" s="15"/>
      <c r="H201" s="17">
        <f>SUM(H202,)</f>
        <v>37849.74</v>
      </c>
      <c r="I201" s="27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s="29" customFormat="1">
      <c r="A202" s="18" t="s">
        <v>296</v>
      </c>
      <c r="B202" s="18"/>
      <c r="C202" s="18"/>
      <c r="D202" s="19" t="s">
        <v>18</v>
      </c>
      <c r="E202" s="18"/>
      <c r="F202" s="20"/>
      <c r="G202" s="18"/>
      <c r="H202" s="21">
        <f>SUM(H203:H204)</f>
        <v>37849.74</v>
      </c>
      <c r="I202" s="27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>
      <c r="A203" s="22" t="s">
        <v>297</v>
      </c>
      <c r="B203" s="22" t="s">
        <v>20</v>
      </c>
      <c r="C203" s="146" t="s">
        <v>21</v>
      </c>
      <c r="D203" s="23" t="s">
        <v>22</v>
      </c>
      <c r="E203" s="22" t="s">
        <v>23</v>
      </c>
      <c r="F203" s="24">
        <v>659</v>
      </c>
      <c r="G203" s="149">
        <v>2.4700000000000002</v>
      </c>
      <c r="H203" s="25">
        <f>G203*F203</f>
        <v>1627.73</v>
      </c>
      <c r="I203" s="27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25.5">
      <c r="A204" s="22" t="s">
        <v>298</v>
      </c>
      <c r="B204" s="22" t="s">
        <v>32</v>
      </c>
      <c r="C204" s="146" t="s">
        <v>25</v>
      </c>
      <c r="D204" s="23" t="s">
        <v>26</v>
      </c>
      <c r="E204" s="22" t="s">
        <v>23</v>
      </c>
      <c r="F204" s="24">
        <v>2369</v>
      </c>
      <c r="G204" s="149">
        <v>15.29</v>
      </c>
      <c r="H204" s="25">
        <f>G204*F204</f>
        <v>36222.009999999995</v>
      </c>
      <c r="I204" s="27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s="29" customFormat="1">
      <c r="A205" s="15" t="s">
        <v>299</v>
      </c>
      <c r="B205" s="15"/>
      <c r="C205" s="15"/>
      <c r="D205" s="16" t="s">
        <v>300</v>
      </c>
      <c r="E205" s="15"/>
      <c r="F205" s="26"/>
      <c r="G205" s="15"/>
      <c r="H205" s="17">
        <f>SUM(H206)</f>
        <v>4584.1509999999998</v>
      </c>
      <c r="I205" s="27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s="29" customFormat="1">
      <c r="A206" s="18" t="s">
        <v>301</v>
      </c>
      <c r="B206" s="18"/>
      <c r="C206" s="18"/>
      <c r="D206" s="19" t="s">
        <v>39</v>
      </c>
      <c r="E206" s="18"/>
      <c r="F206" s="20"/>
      <c r="G206" s="18"/>
      <c r="H206" s="21">
        <f>SUM(H207:H208)</f>
        <v>4584.1509999999998</v>
      </c>
      <c r="I206" s="27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25.5">
      <c r="A207" s="22" t="s">
        <v>302</v>
      </c>
      <c r="B207" s="22" t="s">
        <v>303</v>
      </c>
      <c r="C207" s="146" t="s">
        <v>25</v>
      </c>
      <c r="D207" s="23" t="s">
        <v>304</v>
      </c>
      <c r="E207" s="22" t="s">
        <v>23</v>
      </c>
      <c r="F207" s="24">
        <v>192</v>
      </c>
      <c r="G207" s="149">
        <v>14.34</v>
      </c>
      <c r="H207" s="25">
        <f>G207*F207</f>
        <v>2753.2799999999997</v>
      </c>
      <c r="I207" s="27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>
      <c r="A208" s="22" t="s">
        <v>305</v>
      </c>
      <c r="B208" s="22">
        <v>94232</v>
      </c>
      <c r="C208" s="146" t="s">
        <v>25</v>
      </c>
      <c r="D208" s="23" t="s">
        <v>306</v>
      </c>
      <c r="E208" s="22" t="s">
        <v>90</v>
      </c>
      <c r="F208" s="24">
        <v>706.9</v>
      </c>
      <c r="G208" s="149">
        <v>2.59</v>
      </c>
      <c r="H208" s="25">
        <f>G208*F208</f>
        <v>1830.8709999999999</v>
      </c>
      <c r="I208" s="27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s="29" customFormat="1">
      <c r="A209" s="15" t="s">
        <v>307</v>
      </c>
      <c r="B209" s="15"/>
      <c r="C209" s="15"/>
      <c r="D209" s="16" t="s">
        <v>34</v>
      </c>
      <c r="E209" s="15"/>
      <c r="F209" s="26"/>
      <c r="G209" s="15"/>
      <c r="H209" s="17">
        <f>SUM(H210,H212)</f>
        <v>53259.71</v>
      </c>
      <c r="I209" s="27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>
      <c r="A210" s="18" t="s">
        <v>308</v>
      </c>
      <c r="B210" s="18"/>
      <c r="C210" s="18"/>
      <c r="D210" s="19" t="s">
        <v>231</v>
      </c>
      <c r="E210" s="18"/>
      <c r="F210" s="20"/>
      <c r="G210" s="18"/>
      <c r="H210" s="21">
        <f>SUM(H211)</f>
        <v>1543.9499999999998</v>
      </c>
      <c r="I210" s="27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s="29" customFormat="1" ht="25.5">
      <c r="A211" s="22" t="s">
        <v>309</v>
      </c>
      <c r="B211" s="22">
        <v>97634</v>
      </c>
      <c r="C211" s="146" t="s">
        <v>25</v>
      </c>
      <c r="D211" s="23" t="s">
        <v>310</v>
      </c>
      <c r="E211" s="22" t="s">
        <v>23</v>
      </c>
      <c r="F211" s="24">
        <v>141</v>
      </c>
      <c r="G211" s="149">
        <v>10.95</v>
      </c>
      <c r="H211" s="25">
        <f>G211*F211</f>
        <v>1543.9499999999998</v>
      </c>
      <c r="I211" s="27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s="29" customFormat="1">
      <c r="A212" s="18" t="s">
        <v>311</v>
      </c>
      <c r="B212" s="18"/>
      <c r="C212" s="18"/>
      <c r="D212" s="19" t="s">
        <v>18</v>
      </c>
      <c r="E212" s="18"/>
      <c r="F212" s="20"/>
      <c r="G212" s="18"/>
      <c r="H212" s="21">
        <f>SUM(H213:H214)</f>
        <v>51715.76</v>
      </c>
      <c r="I212" s="27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>
      <c r="A213" s="22" t="s">
        <v>312</v>
      </c>
      <c r="B213" s="22" t="s">
        <v>20</v>
      </c>
      <c r="C213" s="146" t="s">
        <v>21</v>
      </c>
      <c r="D213" s="23" t="s">
        <v>22</v>
      </c>
      <c r="E213" s="22" t="s">
        <v>23</v>
      </c>
      <c r="F213" s="24">
        <v>2051</v>
      </c>
      <c r="G213" s="149">
        <v>2.4700000000000002</v>
      </c>
      <c r="H213" s="25">
        <f>G213*F213</f>
        <v>5065.97</v>
      </c>
      <c r="I213" s="27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s="29" customFormat="1" ht="25.5">
      <c r="A214" s="22" t="s">
        <v>313</v>
      </c>
      <c r="B214" s="22" t="s">
        <v>32</v>
      </c>
      <c r="C214" s="146" t="s">
        <v>25</v>
      </c>
      <c r="D214" s="23" t="s">
        <v>26</v>
      </c>
      <c r="E214" s="22" t="s">
        <v>23</v>
      </c>
      <c r="F214" s="24">
        <v>3051</v>
      </c>
      <c r="G214" s="149">
        <v>15.29</v>
      </c>
      <c r="H214" s="25">
        <f>G214*F214</f>
        <v>46649.79</v>
      </c>
      <c r="I214" s="27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>
      <c r="A215" s="12" t="s">
        <v>314</v>
      </c>
      <c r="B215" s="12"/>
      <c r="C215" s="12"/>
      <c r="D215" s="13" t="s">
        <v>198</v>
      </c>
      <c r="E215" s="12"/>
      <c r="F215" s="12"/>
      <c r="G215" s="12"/>
      <c r="H215" s="14">
        <f>H216</f>
        <v>30725.32</v>
      </c>
      <c r="I215" s="27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s="29" customFormat="1">
      <c r="A216" s="22" t="s">
        <v>315</v>
      </c>
      <c r="B216" s="22">
        <v>93572</v>
      </c>
      <c r="C216" s="146" t="s">
        <v>25</v>
      </c>
      <c r="D216" s="23" t="s">
        <v>200</v>
      </c>
      <c r="E216" s="24" t="s">
        <v>201</v>
      </c>
      <c r="F216" s="35">
        <v>4</v>
      </c>
      <c r="G216" s="149">
        <v>7681.33</v>
      </c>
      <c r="H216" s="25">
        <f>G216*F216</f>
        <v>30725.32</v>
      </c>
      <c r="I216" s="27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s="29" customFormat="1">
      <c r="A217" s="12" t="s">
        <v>316</v>
      </c>
      <c r="B217" s="12"/>
      <c r="C217" s="12"/>
      <c r="D217" s="13" t="s">
        <v>203</v>
      </c>
      <c r="E217" s="12"/>
      <c r="F217" s="12"/>
      <c r="G217" s="12"/>
      <c r="H217" s="14">
        <f>SUM(H218:H222)</f>
        <v>28687.3</v>
      </c>
      <c r="I217" s="27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s="29" customFormat="1">
      <c r="A218" s="22" t="s">
        <v>317</v>
      </c>
      <c r="B218" s="22" t="s">
        <v>205</v>
      </c>
      <c r="C218" s="146" t="s">
        <v>21</v>
      </c>
      <c r="D218" s="23" t="s">
        <v>206</v>
      </c>
      <c r="E218" s="24" t="s">
        <v>207</v>
      </c>
      <c r="F218" s="24">
        <v>4000</v>
      </c>
      <c r="G218" s="149">
        <v>5.93</v>
      </c>
      <c r="H218" s="25">
        <f>G218*F218</f>
        <v>23720</v>
      </c>
      <c r="I218" s="27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25.5">
      <c r="A219" s="22" t="s">
        <v>318</v>
      </c>
      <c r="B219" s="22">
        <v>100982</v>
      </c>
      <c r="C219" s="146" t="s">
        <v>25</v>
      </c>
      <c r="D219" s="23" t="s">
        <v>209</v>
      </c>
      <c r="E219" s="24" t="s">
        <v>210</v>
      </c>
      <c r="F219" s="24">
        <v>10</v>
      </c>
      <c r="G219" s="149">
        <v>8.33</v>
      </c>
      <c r="H219" s="25">
        <f>G219*F219</f>
        <v>83.3</v>
      </c>
      <c r="I219" s="4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>
      <c r="A220" s="22" t="s">
        <v>319</v>
      </c>
      <c r="B220" s="22" t="s">
        <v>212</v>
      </c>
      <c r="C220" s="146" t="s">
        <v>21</v>
      </c>
      <c r="D220" s="23" t="s">
        <v>213</v>
      </c>
      <c r="E220" s="24" t="s">
        <v>210</v>
      </c>
      <c r="F220" s="24">
        <f>F219</f>
        <v>10</v>
      </c>
      <c r="G220" s="149">
        <v>48</v>
      </c>
      <c r="H220" s="25">
        <f>G220*F220</f>
        <v>480</v>
      </c>
      <c r="I220" s="4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38.25">
      <c r="A221" s="22" t="s">
        <v>564</v>
      </c>
      <c r="B221" s="22">
        <v>97063</v>
      </c>
      <c r="C221" s="146" t="s">
        <v>25</v>
      </c>
      <c r="D221" s="23" t="s">
        <v>558</v>
      </c>
      <c r="E221" s="24" t="s">
        <v>207</v>
      </c>
      <c r="F221" s="24">
        <f>30*4</f>
        <v>120</v>
      </c>
      <c r="G221" s="149">
        <v>10.06</v>
      </c>
      <c r="H221" s="25">
        <f>G221*F221</f>
        <v>1207.2</v>
      </c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29" customFormat="1" ht="25.5">
      <c r="A222" s="22" t="s">
        <v>565</v>
      </c>
      <c r="B222" s="22" t="s">
        <v>560</v>
      </c>
      <c r="C222" s="146" t="s">
        <v>21</v>
      </c>
      <c r="D222" s="23" t="s">
        <v>559</v>
      </c>
      <c r="E222" s="24" t="s">
        <v>561</v>
      </c>
      <c r="F222" s="24">
        <f>30*4*4</f>
        <v>480</v>
      </c>
      <c r="G222" s="149">
        <v>6.66</v>
      </c>
      <c r="H222" s="25">
        <f>G222*F222</f>
        <v>3196.8</v>
      </c>
      <c r="I222" s="27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4.25" customHeight="1">
      <c r="A223" s="12" t="s">
        <v>320</v>
      </c>
      <c r="B223" s="12"/>
      <c r="C223" s="12"/>
      <c r="D223" s="13" t="s">
        <v>215</v>
      </c>
      <c r="E223" s="12"/>
      <c r="F223" s="12"/>
      <c r="G223" s="12"/>
      <c r="H223" s="14">
        <f>H224</f>
        <v>96301.678680000012</v>
      </c>
      <c r="I223" s="27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4.25" customHeight="1">
      <c r="A224" s="22" t="s">
        <v>321</v>
      </c>
      <c r="B224" s="22"/>
      <c r="C224" s="22"/>
      <c r="D224" s="23" t="s">
        <v>217</v>
      </c>
      <c r="E224" s="24" t="s">
        <v>218</v>
      </c>
      <c r="F224" s="40">
        <v>0.2</v>
      </c>
      <c r="G224" s="25">
        <f>SUM(H217,H215,H176)</f>
        <v>481508.3934</v>
      </c>
      <c r="H224" s="25">
        <f>G224*F224</f>
        <v>96301.678680000012</v>
      </c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4.25" customHeight="1">
      <c r="A225" s="12" t="s">
        <v>322</v>
      </c>
      <c r="B225" s="12"/>
      <c r="C225" s="12"/>
      <c r="D225" s="13" t="s">
        <v>220</v>
      </c>
      <c r="E225" s="12"/>
      <c r="F225" s="12"/>
      <c r="G225" s="12"/>
      <c r="H225" s="14">
        <f>H226</f>
        <v>2889.0503604000005</v>
      </c>
      <c r="I225" s="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5.5">
      <c r="A226" s="22" t="s">
        <v>323</v>
      </c>
      <c r="B226" s="22" t="s">
        <v>573</v>
      </c>
      <c r="C226" s="146" t="s">
        <v>21</v>
      </c>
      <c r="D226" s="23" t="s">
        <v>572</v>
      </c>
      <c r="E226" s="24" t="s">
        <v>218</v>
      </c>
      <c r="F226" s="41">
        <v>5.0000000000000001E-3</v>
      </c>
      <c r="G226" s="25">
        <f>SUM(H223,H217,H215,H176)</f>
        <v>577810.07208000007</v>
      </c>
      <c r="H226" s="25">
        <f>G226*F226</f>
        <v>2889.0503604000005</v>
      </c>
      <c r="I226" s="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>
      <c r="A227" s="156" t="s">
        <v>222</v>
      </c>
      <c r="B227" s="156"/>
      <c r="C227" s="156"/>
      <c r="D227" s="156"/>
      <c r="E227" s="156"/>
      <c r="F227" s="156"/>
      <c r="G227" s="156"/>
      <c r="H227" s="47">
        <f>SUM(H225,H223,H217,H215,H176)</f>
        <v>580699.12244040007</v>
      </c>
      <c r="I227" s="27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>
      <c r="A228" s="157" t="s">
        <v>223</v>
      </c>
      <c r="B228" s="157"/>
      <c r="C228" s="157"/>
      <c r="D228" s="157"/>
      <c r="E228" s="157"/>
      <c r="F228" s="157"/>
      <c r="G228" s="43">
        <f>'BDI MUCURI'!E26</f>
        <v>0.27482583096004509</v>
      </c>
      <c r="H228" s="47">
        <f>H227*G228</f>
        <v>159591.11886245193</v>
      </c>
      <c r="I228" s="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>
      <c r="A229" s="156" t="s">
        <v>224</v>
      </c>
      <c r="B229" s="156"/>
      <c r="C229" s="156"/>
      <c r="D229" s="156"/>
      <c r="E229" s="156"/>
      <c r="F229" s="156"/>
      <c r="G229" s="156"/>
      <c r="H229" s="47">
        <f>SUM(H227:H228)</f>
        <v>740290.24130285205</v>
      </c>
      <c r="I229" s="27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>
      <c r="A230" s="158"/>
      <c r="B230" s="158"/>
      <c r="C230" s="158"/>
      <c r="D230" s="158"/>
      <c r="E230" s="158"/>
      <c r="F230" s="158"/>
      <c r="G230" s="158"/>
      <c r="H230" s="158"/>
      <c r="I230" s="27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>
      <c r="A231" s="8">
        <v>4</v>
      </c>
      <c r="B231" s="8"/>
      <c r="C231" s="8"/>
      <c r="D231" s="9" t="s">
        <v>324</v>
      </c>
      <c r="E231" s="8"/>
      <c r="F231" s="44"/>
      <c r="G231" s="8"/>
      <c r="H231" s="10"/>
      <c r="I231" s="27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>
      <c r="A232" s="12" t="s">
        <v>325</v>
      </c>
      <c r="B232" s="12"/>
      <c r="C232" s="12"/>
      <c r="D232" s="13" t="s">
        <v>14</v>
      </c>
      <c r="E232" s="12"/>
      <c r="F232" s="12"/>
      <c r="G232" s="12"/>
      <c r="H232" s="14">
        <f>SUM(H233)</f>
        <v>203036.56760000001</v>
      </c>
      <c r="I232" s="27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s="29" customFormat="1">
      <c r="A233" s="15" t="s">
        <v>326</v>
      </c>
      <c r="B233" s="15"/>
      <c r="C233" s="15"/>
      <c r="D233" s="16" t="s">
        <v>327</v>
      </c>
      <c r="E233" s="15"/>
      <c r="F233" s="26"/>
      <c r="G233" s="15"/>
      <c r="H233" s="17">
        <f>SUM(H236,H239,H245,H234)</f>
        <v>203036.56760000001</v>
      </c>
      <c r="I233" s="27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s="29" customFormat="1">
      <c r="A234" s="18" t="s">
        <v>328</v>
      </c>
      <c r="B234" s="18"/>
      <c r="C234" s="18"/>
      <c r="D234" s="19" t="s">
        <v>231</v>
      </c>
      <c r="E234" s="18"/>
      <c r="F234" s="20"/>
      <c r="G234" s="18"/>
      <c r="H234" s="21">
        <f>SUM(H235)</f>
        <v>2205.0700000000002</v>
      </c>
      <c r="I234" s="27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25.5">
      <c r="A235" s="22" t="s">
        <v>329</v>
      </c>
      <c r="B235" s="48">
        <v>97647</v>
      </c>
      <c r="C235" s="146" t="s">
        <v>25</v>
      </c>
      <c r="D235" s="49" t="s">
        <v>281</v>
      </c>
      <c r="E235" s="48" t="s">
        <v>23</v>
      </c>
      <c r="F235" s="50">
        <v>763</v>
      </c>
      <c r="G235" s="149">
        <v>2.89</v>
      </c>
      <c r="H235" s="51">
        <f>G235*F235</f>
        <v>2205.0700000000002</v>
      </c>
      <c r="I235" s="27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s="29" customFormat="1">
      <c r="A236" s="18" t="s">
        <v>332</v>
      </c>
      <c r="B236" s="18"/>
      <c r="C236" s="18"/>
      <c r="D236" s="19" t="s">
        <v>18</v>
      </c>
      <c r="E236" s="18"/>
      <c r="F236" s="20"/>
      <c r="G236" s="18"/>
      <c r="H236" s="21">
        <f>SUM(H237:H238)</f>
        <v>49473.666400000002</v>
      </c>
      <c r="I236" s="27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s="29" customFormat="1" ht="25.5">
      <c r="A237" s="22" t="s">
        <v>334</v>
      </c>
      <c r="B237" s="22" t="s">
        <v>330</v>
      </c>
      <c r="C237" s="146" t="s">
        <v>25</v>
      </c>
      <c r="D237" s="23" t="s">
        <v>331</v>
      </c>
      <c r="E237" s="22" t="s">
        <v>23</v>
      </c>
      <c r="F237" s="142">
        <v>2351.41</v>
      </c>
      <c r="G237" s="149">
        <v>18.57</v>
      </c>
      <c r="H237" s="25">
        <f>G237*F237</f>
        <v>43665.683700000001</v>
      </c>
      <c r="I237" s="27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s="29" customFormat="1">
      <c r="A238" s="22" t="s">
        <v>337</v>
      </c>
      <c r="B238" s="22" t="s">
        <v>20</v>
      </c>
      <c r="C238" s="146" t="s">
        <v>21</v>
      </c>
      <c r="D238" s="23" t="s">
        <v>22</v>
      </c>
      <c r="E238" s="22" t="s">
        <v>23</v>
      </c>
      <c r="F238" s="142">
        <v>2351.41</v>
      </c>
      <c r="G238" s="149">
        <v>2.4700000000000002</v>
      </c>
      <c r="H238" s="25">
        <f>G238*F238</f>
        <v>5807.9827000000005</v>
      </c>
      <c r="I238" s="27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s="29" customFormat="1">
      <c r="A239" s="18" t="s">
        <v>345</v>
      </c>
      <c r="B239" s="18"/>
      <c r="C239" s="18"/>
      <c r="D239" s="19" t="s">
        <v>333</v>
      </c>
      <c r="E239" s="18"/>
      <c r="F239" s="20"/>
      <c r="G239" s="18"/>
      <c r="H239" s="21">
        <f>SUM(H240:H244)</f>
        <v>13145.31</v>
      </c>
      <c r="I239" s="27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s="29" customFormat="1" ht="25.5">
      <c r="A240" s="145" t="s">
        <v>555</v>
      </c>
      <c r="B240" s="22" t="s">
        <v>335</v>
      </c>
      <c r="C240" s="146" t="s">
        <v>25</v>
      </c>
      <c r="D240" s="23" t="s">
        <v>336</v>
      </c>
      <c r="E240" s="22" t="s">
        <v>23</v>
      </c>
      <c r="F240" s="24">
        <v>134</v>
      </c>
      <c r="G240" s="149">
        <v>15.51</v>
      </c>
      <c r="H240" s="25">
        <f>G240*F240</f>
        <v>2078.34</v>
      </c>
      <c r="I240" s="27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25.5">
      <c r="A241" s="145" t="s">
        <v>346</v>
      </c>
      <c r="B241" s="22" t="s">
        <v>338</v>
      </c>
      <c r="C241" s="146" t="s">
        <v>25</v>
      </c>
      <c r="D241" s="23" t="s">
        <v>339</v>
      </c>
      <c r="E241" s="22" t="s">
        <v>23</v>
      </c>
      <c r="F241" s="24">
        <v>32</v>
      </c>
      <c r="G241" s="149">
        <v>27.11</v>
      </c>
      <c r="H241" s="25">
        <f>G241*F241</f>
        <v>867.52</v>
      </c>
      <c r="I241" s="27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s="29" customFormat="1" ht="25.5">
      <c r="A242" s="145" t="s">
        <v>349</v>
      </c>
      <c r="B242" s="22">
        <v>87411</v>
      </c>
      <c r="C242" s="146" t="s">
        <v>25</v>
      </c>
      <c r="D242" s="23" t="s">
        <v>340</v>
      </c>
      <c r="E242" s="22" t="s">
        <v>23</v>
      </c>
      <c r="F242" s="24">
        <v>102</v>
      </c>
      <c r="G242" s="149">
        <v>15.63</v>
      </c>
      <c r="H242" s="25">
        <f>G242*F242</f>
        <v>1594.26</v>
      </c>
      <c r="I242" s="27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s="29" customFormat="1" ht="22.5" customHeight="1">
      <c r="A243" s="145" t="s">
        <v>352</v>
      </c>
      <c r="B243" s="22" t="s">
        <v>341</v>
      </c>
      <c r="C243" s="146" t="s">
        <v>25</v>
      </c>
      <c r="D243" s="23" t="s">
        <v>342</v>
      </c>
      <c r="E243" s="22" t="s">
        <v>23</v>
      </c>
      <c r="F243" s="24">
        <v>151</v>
      </c>
      <c r="G243" s="149">
        <v>11.69</v>
      </c>
      <c r="H243" s="25">
        <f>G243*F243</f>
        <v>1765.1899999999998</v>
      </c>
      <c r="I243" s="27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s="29" customFormat="1" ht="25.5" customHeight="1">
      <c r="A244" s="145" t="s">
        <v>550</v>
      </c>
      <c r="B244" s="22" t="s">
        <v>343</v>
      </c>
      <c r="C244" s="146" t="s">
        <v>25</v>
      </c>
      <c r="D244" s="23" t="s">
        <v>344</v>
      </c>
      <c r="E244" s="22" t="s">
        <v>23</v>
      </c>
      <c r="F244" s="24">
        <v>500</v>
      </c>
      <c r="G244" s="149">
        <v>13.68</v>
      </c>
      <c r="H244" s="25">
        <f>G244*F244</f>
        <v>6840</v>
      </c>
      <c r="I244" s="27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>
      <c r="A245" s="18" t="s">
        <v>551</v>
      </c>
      <c r="B245" s="18"/>
      <c r="C245" s="18"/>
      <c r="D245" s="19" t="s">
        <v>39</v>
      </c>
      <c r="E245" s="18"/>
      <c r="F245" s="20"/>
      <c r="G245" s="18"/>
      <c r="H245" s="21">
        <f>SUM(H246:H248)</f>
        <v>138212.52120000002</v>
      </c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29" customFormat="1">
      <c r="A246" s="145" t="s">
        <v>552</v>
      </c>
      <c r="B246" s="48" t="s">
        <v>347</v>
      </c>
      <c r="C246" s="146" t="s">
        <v>21</v>
      </c>
      <c r="D246" s="143" t="s">
        <v>348</v>
      </c>
      <c r="E246" s="48" t="s">
        <v>247</v>
      </c>
      <c r="F246" s="50">
        <v>45.68</v>
      </c>
      <c r="G246" s="149">
        <v>47.24</v>
      </c>
      <c r="H246" s="51">
        <f>G246*F246</f>
        <v>2157.9232000000002</v>
      </c>
      <c r="I246" s="27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25.5">
      <c r="A247" s="145" t="s">
        <v>553</v>
      </c>
      <c r="B247" s="48" t="s">
        <v>350</v>
      </c>
      <c r="C247" s="146" t="s">
        <v>49</v>
      </c>
      <c r="D247" s="49" t="s">
        <v>351</v>
      </c>
      <c r="E247" s="48" t="s">
        <v>23</v>
      </c>
      <c r="F247" s="50">
        <v>763</v>
      </c>
      <c r="G247" s="149">
        <v>104.45</v>
      </c>
      <c r="H247" s="51">
        <f>G247*F247</f>
        <v>79695.350000000006</v>
      </c>
      <c r="I247" s="27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s="29" customFormat="1" ht="25.5">
      <c r="A248" s="145" t="s">
        <v>554</v>
      </c>
      <c r="B248" s="48" t="s">
        <v>353</v>
      </c>
      <c r="C248" s="146" t="s">
        <v>49</v>
      </c>
      <c r="D248" s="49" t="s">
        <v>354</v>
      </c>
      <c r="E248" s="48" t="s">
        <v>247</v>
      </c>
      <c r="F248" s="50">
        <v>542.96</v>
      </c>
      <c r="G248" s="149">
        <v>103.8</v>
      </c>
      <c r="H248" s="51">
        <f>G248*F248</f>
        <v>56359.248</v>
      </c>
      <c r="I248" s="27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s="29" customFormat="1">
      <c r="A249" s="12" t="s">
        <v>355</v>
      </c>
      <c r="B249" s="12"/>
      <c r="C249" s="12"/>
      <c r="D249" s="13" t="s">
        <v>198</v>
      </c>
      <c r="E249" s="12"/>
      <c r="F249" s="12"/>
      <c r="G249" s="12"/>
      <c r="H249" s="14">
        <f>H250</f>
        <v>15362.66</v>
      </c>
      <c r="I249" s="52"/>
    </row>
    <row r="250" spans="1:27" s="29" customFormat="1">
      <c r="A250" s="22" t="s">
        <v>356</v>
      </c>
      <c r="B250" s="22">
        <v>93572</v>
      </c>
      <c r="C250" s="146" t="s">
        <v>25</v>
      </c>
      <c r="D250" s="23" t="s">
        <v>200</v>
      </c>
      <c r="E250" s="24" t="s">
        <v>201</v>
      </c>
      <c r="F250" s="35">
        <v>2</v>
      </c>
      <c r="G250" s="149">
        <v>7681.33</v>
      </c>
      <c r="H250" s="25">
        <f>G250*F250</f>
        <v>15362.66</v>
      </c>
      <c r="I250" s="39"/>
    </row>
    <row r="251" spans="1:27">
      <c r="A251" s="12" t="s">
        <v>357</v>
      </c>
      <c r="B251" s="12"/>
      <c r="C251" s="12"/>
      <c r="D251" s="13" t="s">
        <v>203</v>
      </c>
      <c r="E251" s="12"/>
      <c r="F251" s="12"/>
      <c r="G251" s="12"/>
      <c r="H251" s="14">
        <f>SUM(H252:H256)</f>
        <v>9017.25</v>
      </c>
      <c r="I251" s="46"/>
    </row>
    <row r="252" spans="1:27">
      <c r="A252" s="22" t="s">
        <v>358</v>
      </c>
      <c r="B252" s="22" t="s">
        <v>205</v>
      </c>
      <c r="C252" s="146" t="s">
        <v>21</v>
      </c>
      <c r="D252" s="23" t="s">
        <v>206</v>
      </c>
      <c r="E252" s="24" t="s">
        <v>207</v>
      </c>
      <c r="F252" s="24">
        <v>1000</v>
      </c>
      <c r="G252" s="149">
        <v>5.93</v>
      </c>
      <c r="H252" s="25">
        <f>G252*F252</f>
        <v>5930</v>
      </c>
      <c r="I252" s="3"/>
      <c r="K252" s="53"/>
      <c r="M252" s="53"/>
    </row>
    <row r="253" spans="1:27" ht="25.5">
      <c r="A253" s="22" t="s">
        <v>359</v>
      </c>
      <c r="B253" s="22">
        <v>100982</v>
      </c>
      <c r="C253" s="146" t="s">
        <v>25</v>
      </c>
      <c r="D253" s="23" t="s">
        <v>209</v>
      </c>
      <c r="E253" s="24" t="s">
        <v>210</v>
      </c>
      <c r="F253" s="24">
        <v>5</v>
      </c>
      <c r="G253" s="149">
        <v>8.33</v>
      </c>
      <c r="H253" s="25">
        <f>G253*F253</f>
        <v>41.65</v>
      </c>
      <c r="I253" s="3"/>
      <c r="K253" s="53"/>
      <c r="M253" s="53"/>
    </row>
    <row r="254" spans="1:27" s="29" customFormat="1" ht="14.25" customHeight="1">
      <c r="A254" s="22" t="s">
        <v>360</v>
      </c>
      <c r="B254" s="22" t="s">
        <v>212</v>
      </c>
      <c r="C254" s="146" t="s">
        <v>21</v>
      </c>
      <c r="D254" s="23" t="s">
        <v>213</v>
      </c>
      <c r="E254" s="24" t="s">
        <v>210</v>
      </c>
      <c r="F254" s="24">
        <f>F253</f>
        <v>5</v>
      </c>
      <c r="G254" s="149">
        <v>48</v>
      </c>
      <c r="H254" s="25">
        <f>G254*F254</f>
        <v>240</v>
      </c>
      <c r="I254" s="52"/>
    </row>
    <row r="255" spans="1:27" ht="38.25">
      <c r="A255" s="22" t="s">
        <v>566</v>
      </c>
      <c r="B255" s="22">
        <v>97063</v>
      </c>
      <c r="C255" s="146" t="s">
        <v>25</v>
      </c>
      <c r="D255" s="23" t="s">
        <v>558</v>
      </c>
      <c r="E255" s="24" t="s">
        <v>207</v>
      </c>
      <c r="F255" s="24">
        <f>30*4</f>
        <v>120</v>
      </c>
      <c r="G255" s="149">
        <v>10.06</v>
      </c>
      <c r="H255" s="25">
        <f>G255*F255</f>
        <v>1207.2</v>
      </c>
      <c r="I255" s="3"/>
    </row>
    <row r="256" spans="1:27" ht="25.5">
      <c r="A256" s="22" t="s">
        <v>567</v>
      </c>
      <c r="B256" s="22" t="s">
        <v>560</v>
      </c>
      <c r="C256" s="146" t="s">
        <v>21</v>
      </c>
      <c r="D256" s="23" t="s">
        <v>559</v>
      </c>
      <c r="E256" s="24" t="s">
        <v>561</v>
      </c>
      <c r="F256" s="24">
        <f>30*4*2</f>
        <v>240</v>
      </c>
      <c r="G256" s="149">
        <v>6.66</v>
      </c>
      <c r="H256" s="25">
        <f>G256*F256</f>
        <v>1598.4</v>
      </c>
      <c r="I256" s="3"/>
      <c r="K256" s="55"/>
    </row>
    <row r="257" spans="1:11" ht="14.25" customHeight="1">
      <c r="A257" s="12" t="s">
        <v>361</v>
      </c>
      <c r="B257" s="12"/>
      <c r="C257" s="12"/>
      <c r="D257" s="13" t="s">
        <v>215</v>
      </c>
      <c r="E257" s="12"/>
      <c r="F257" s="12"/>
      <c r="G257" s="12"/>
      <c r="H257" s="14">
        <f>H258</f>
        <v>45483.295520000007</v>
      </c>
      <c r="I257" s="27"/>
      <c r="K257" s="55"/>
    </row>
    <row r="258" spans="1:11">
      <c r="A258" s="22" t="s">
        <v>362</v>
      </c>
      <c r="B258" s="22"/>
      <c r="C258" s="22"/>
      <c r="D258" s="23" t="s">
        <v>217</v>
      </c>
      <c r="E258" s="24" t="s">
        <v>218</v>
      </c>
      <c r="F258" s="40">
        <v>0.2</v>
      </c>
      <c r="G258" s="25">
        <f>SUM(H251,H249,H232)</f>
        <v>227416.47760000001</v>
      </c>
      <c r="H258" s="25">
        <f>G258*F258</f>
        <v>45483.295520000007</v>
      </c>
      <c r="I258" s="27"/>
      <c r="K258" s="55"/>
    </row>
    <row r="259" spans="1:11">
      <c r="A259" s="12" t="s">
        <v>363</v>
      </c>
      <c r="B259" s="12"/>
      <c r="C259" s="12"/>
      <c r="D259" s="13" t="s">
        <v>220</v>
      </c>
      <c r="E259" s="12"/>
      <c r="F259" s="12"/>
      <c r="G259" s="12"/>
      <c r="H259" s="14">
        <f>H260</f>
        <v>1364.4988656000003</v>
      </c>
      <c r="I259" s="27"/>
      <c r="K259" s="55"/>
    </row>
    <row r="260" spans="1:11" ht="25.5">
      <c r="A260" s="22" t="s">
        <v>364</v>
      </c>
      <c r="B260" s="22" t="s">
        <v>573</v>
      </c>
      <c r="C260" s="146" t="s">
        <v>21</v>
      </c>
      <c r="D260" s="23" t="s">
        <v>572</v>
      </c>
      <c r="E260" s="24" t="s">
        <v>218</v>
      </c>
      <c r="F260" s="54">
        <v>5.0000000000000001E-3</v>
      </c>
      <c r="G260" s="25">
        <f>SUM(H232,H249,H251,H257)</f>
        <v>272899.77312000003</v>
      </c>
      <c r="H260" s="25">
        <f>G260*F260</f>
        <v>1364.4988656000003</v>
      </c>
      <c r="I260" s="27"/>
      <c r="K260" s="55"/>
    </row>
    <row r="261" spans="1:11">
      <c r="A261" s="156" t="s">
        <v>222</v>
      </c>
      <c r="B261" s="156"/>
      <c r="C261" s="156"/>
      <c r="D261" s="156"/>
      <c r="E261" s="156"/>
      <c r="F261" s="156"/>
      <c r="G261" s="156"/>
      <c r="H261" s="42">
        <f>SUM(H232,H249,H251,H257,H259)</f>
        <v>274264.2719856</v>
      </c>
      <c r="I261" s="27"/>
      <c r="K261" s="55"/>
    </row>
    <row r="262" spans="1:11">
      <c r="A262" s="157" t="s">
        <v>223</v>
      </c>
      <c r="B262" s="157"/>
      <c r="C262" s="157"/>
      <c r="D262" s="157"/>
      <c r="E262" s="157"/>
      <c r="F262" s="157"/>
      <c r="G262" s="43">
        <f>'BDI UNAÍ'!E26</f>
        <v>0.30418278734369597</v>
      </c>
      <c r="H262" s="42">
        <f>H261*G262</f>
        <v>83426.470721369362</v>
      </c>
      <c r="I262" s="27"/>
      <c r="K262" s="55"/>
    </row>
    <row r="263" spans="1:11" s="29" customFormat="1">
      <c r="A263" s="156" t="s">
        <v>224</v>
      </c>
      <c r="B263" s="156"/>
      <c r="C263" s="156"/>
      <c r="D263" s="156"/>
      <c r="E263" s="156"/>
      <c r="F263" s="156"/>
      <c r="G263" s="156"/>
      <c r="H263" s="42">
        <f>SUM(H261,H262)</f>
        <v>357690.74270696938</v>
      </c>
      <c r="I263" s="52"/>
    </row>
    <row r="264" spans="1:11">
      <c r="A264" s="158"/>
      <c r="B264" s="158"/>
      <c r="C264" s="158"/>
      <c r="D264" s="158"/>
      <c r="E264" s="158"/>
      <c r="F264" s="158"/>
      <c r="G264" s="158"/>
      <c r="H264" s="158"/>
      <c r="I264" s="3"/>
    </row>
    <row r="265" spans="1:11" s="29" customFormat="1">
      <c r="A265" s="8" t="s">
        <v>365</v>
      </c>
      <c r="B265" s="8"/>
      <c r="C265" s="8"/>
      <c r="D265" s="9" t="s">
        <v>366</v>
      </c>
      <c r="E265" s="8"/>
      <c r="F265" s="44"/>
      <c r="G265" s="8"/>
      <c r="H265" s="10"/>
      <c r="I265" s="52"/>
    </row>
    <row r="266" spans="1:11" s="29" customFormat="1">
      <c r="A266" s="12" t="s">
        <v>367</v>
      </c>
      <c r="B266" s="12"/>
      <c r="C266" s="12"/>
      <c r="D266" s="13" t="s">
        <v>14</v>
      </c>
      <c r="E266" s="12"/>
      <c r="F266" s="12"/>
      <c r="G266" s="12"/>
      <c r="H266" s="14">
        <f>SUM(H267,H273,)</f>
        <v>196401.46060000002</v>
      </c>
      <c r="I266" s="52"/>
    </row>
    <row r="267" spans="1:11">
      <c r="A267" s="15" t="s">
        <v>368</v>
      </c>
      <c r="B267" s="15"/>
      <c r="C267" s="15"/>
      <c r="D267" s="16" t="s">
        <v>369</v>
      </c>
      <c r="E267" s="15"/>
      <c r="F267" s="26"/>
      <c r="G267" s="15"/>
      <c r="H267" s="17">
        <f>SUM(H268,H270)</f>
        <v>1257.8510000000001</v>
      </c>
      <c r="I267" s="3"/>
    </row>
    <row r="268" spans="1:11">
      <c r="A268" s="18" t="s">
        <v>370</v>
      </c>
      <c r="B268" s="18"/>
      <c r="C268" s="18"/>
      <c r="D268" s="19" t="s">
        <v>231</v>
      </c>
      <c r="E268" s="18"/>
      <c r="F268" s="20"/>
      <c r="G268" s="18"/>
      <c r="H268" s="21">
        <f>SUM(H269:H269)</f>
        <v>11.56</v>
      </c>
      <c r="I268" s="3"/>
    </row>
    <row r="269" spans="1:11" ht="25.5">
      <c r="A269" s="22" t="s">
        <v>371</v>
      </c>
      <c r="B269" s="22" t="s">
        <v>372</v>
      </c>
      <c r="C269" s="146" t="s">
        <v>25</v>
      </c>
      <c r="D269" s="23" t="s">
        <v>281</v>
      </c>
      <c r="E269" s="22" t="s">
        <v>23</v>
      </c>
      <c r="F269" s="24">
        <v>4</v>
      </c>
      <c r="G269" s="149">
        <v>2.89</v>
      </c>
      <c r="H269" s="25">
        <f>G269*F269</f>
        <v>11.56</v>
      </c>
      <c r="I269" s="3"/>
    </row>
    <row r="270" spans="1:11">
      <c r="A270" s="18" t="s">
        <v>373</v>
      </c>
      <c r="B270" s="18"/>
      <c r="C270" s="18"/>
      <c r="D270" s="19" t="s">
        <v>39</v>
      </c>
      <c r="E270" s="18"/>
      <c r="F270" s="20"/>
      <c r="G270" s="18"/>
      <c r="H270" s="21">
        <f>SUM(H271:H272)</f>
        <v>1246.2910000000002</v>
      </c>
      <c r="I270" s="3"/>
    </row>
    <row r="271" spans="1:11" s="29" customFormat="1" ht="25.5">
      <c r="A271" s="22" t="s">
        <v>374</v>
      </c>
      <c r="B271" s="22" t="s">
        <v>375</v>
      </c>
      <c r="C271" s="146" t="s">
        <v>25</v>
      </c>
      <c r="D271" s="23" t="s">
        <v>376</v>
      </c>
      <c r="E271" s="22" t="s">
        <v>23</v>
      </c>
      <c r="F271" s="24">
        <v>4</v>
      </c>
      <c r="G271" s="149">
        <v>185.5</v>
      </c>
      <c r="H271" s="25">
        <f>G271*F271</f>
        <v>742</v>
      </c>
      <c r="I271" s="52"/>
    </row>
    <row r="272" spans="1:11" s="29" customFormat="1">
      <c r="A272" s="22" t="s">
        <v>377</v>
      </c>
      <c r="B272" s="22" t="s">
        <v>378</v>
      </c>
      <c r="C272" s="146" t="s">
        <v>21</v>
      </c>
      <c r="D272" s="23" t="s">
        <v>379</v>
      </c>
      <c r="E272" s="22" t="s">
        <v>247</v>
      </c>
      <c r="F272" s="24">
        <v>235.65</v>
      </c>
      <c r="G272" s="149">
        <v>2.14</v>
      </c>
      <c r="H272" s="25">
        <f>G272*F272</f>
        <v>504.29100000000005</v>
      </c>
      <c r="I272" s="52"/>
    </row>
    <row r="273" spans="1:11">
      <c r="A273" s="15" t="s">
        <v>380</v>
      </c>
      <c r="B273" s="15"/>
      <c r="C273" s="15"/>
      <c r="D273" s="16" t="s">
        <v>327</v>
      </c>
      <c r="E273" s="15"/>
      <c r="F273" s="26"/>
      <c r="G273" s="15"/>
      <c r="H273" s="17">
        <f>SUM(H276,H279,H283,H274)</f>
        <v>195143.60960000003</v>
      </c>
      <c r="I273" s="3"/>
    </row>
    <row r="274" spans="1:11" s="29" customFormat="1">
      <c r="A274" s="18" t="s">
        <v>381</v>
      </c>
      <c r="B274" s="18"/>
      <c r="C274" s="18"/>
      <c r="D274" s="19" t="s">
        <v>231</v>
      </c>
      <c r="E274" s="18"/>
      <c r="F274" s="20"/>
      <c r="G274" s="18"/>
      <c r="H274" s="21">
        <f>SUM(H275)</f>
        <v>2205.0700000000002</v>
      </c>
      <c r="I274" s="52"/>
    </row>
    <row r="275" spans="1:11" s="29" customFormat="1" ht="24" customHeight="1">
      <c r="A275" s="22" t="s">
        <v>382</v>
      </c>
      <c r="B275" s="48">
        <v>97647</v>
      </c>
      <c r="C275" s="146" t="s">
        <v>25</v>
      </c>
      <c r="D275" s="49" t="s">
        <v>281</v>
      </c>
      <c r="E275" s="48" t="s">
        <v>23</v>
      </c>
      <c r="F275" s="50">
        <v>763</v>
      </c>
      <c r="G275" s="149">
        <v>2.89</v>
      </c>
      <c r="H275" s="51">
        <f>G275*F275</f>
        <v>2205.0700000000002</v>
      </c>
      <c r="I275" s="52"/>
    </row>
    <row r="276" spans="1:11" s="29" customFormat="1">
      <c r="A276" s="18" t="s">
        <v>591</v>
      </c>
      <c r="B276" s="18"/>
      <c r="C276" s="18"/>
      <c r="D276" s="19" t="s">
        <v>18</v>
      </c>
      <c r="E276" s="18"/>
      <c r="F276" s="20"/>
      <c r="G276" s="18"/>
      <c r="H276" s="21">
        <f>SUM(H277:H278)</f>
        <v>49473.666400000002</v>
      </c>
      <c r="I276" s="52"/>
    </row>
    <row r="277" spans="1:11">
      <c r="A277" s="145" t="s">
        <v>592</v>
      </c>
      <c r="B277" s="22" t="s">
        <v>20</v>
      </c>
      <c r="C277" s="146" t="s">
        <v>21</v>
      </c>
      <c r="D277" s="23" t="s">
        <v>22</v>
      </c>
      <c r="E277" s="22" t="s">
        <v>23</v>
      </c>
      <c r="F277" s="142">
        <v>2351.41</v>
      </c>
      <c r="G277" s="149">
        <v>2.4700000000000002</v>
      </c>
      <c r="H277" s="25">
        <f>G277*F277</f>
        <v>5807.9827000000005</v>
      </c>
      <c r="I277" s="3"/>
    </row>
    <row r="278" spans="1:11" s="29" customFormat="1" ht="25.5">
      <c r="A278" s="145" t="s">
        <v>593</v>
      </c>
      <c r="B278" s="22" t="s">
        <v>330</v>
      </c>
      <c r="C278" s="146" t="s">
        <v>25</v>
      </c>
      <c r="D278" s="23" t="s">
        <v>331</v>
      </c>
      <c r="E278" s="22" t="s">
        <v>23</v>
      </c>
      <c r="F278" s="142">
        <v>2351.41</v>
      </c>
      <c r="G278" s="149">
        <v>18.57</v>
      </c>
      <c r="H278" s="25">
        <f>G278*F278</f>
        <v>43665.683700000001</v>
      </c>
      <c r="I278" s="52"/>
    </row>
    <row r="279" spans="1:11">
      <c r="A279" s="18" t="s">
        <v>383</v>
      </c>
      <c r="B279" s="18"/>
      <c r="C279" s="18"/>
      <c r="D279" s="19" t="s">
        <v>39</v>
      </c>
      <c r="E279" s="18"/>
      <c r="F279" s="20"/>
      <c r="G279" s="18"/>
      <c r="H279" s="21">
        <f>SUM(H280:H282)</f>
        <v>138212.52120000002</v>
      </c>
      <c r="I279" s="3"/>
    </row>
    <row r="280" spans="1:11" s="29" customFormat="1">
      <c r="A280" s="145" t="s">
        <v>594</v>
      </c>
      <c r="B280" s="48" t="s">
        <v>347</v>
      </c>
      <c r="C280" s="146" t="s">
        <v>21</v>
      </c>
      <c r="D280" s="49" t="s">
        <v>385</v>
      </c>
      <c r="E280" s="48" t="s">
        <v>247</v>
      </c>
      <c r="F280" s="50">
        <v>45.68</v>
      </c>
      <c r="G280" s="149">
        <v>47.24</v>
      </c>
      <c r="H280" s="51">
        <f>G280*F280</f>
        <v>2157.9232000000002</v>
      </c>
      <c r="I280" s="39"/>
    </row>
    <row r="281" spans="1:11" ht="25.5">
      <c r="A281" s="145" t="s">
        <v>384</v>
      </c>
      <c r="B281" s="48" t="s">
        <v>350</v>
      </c>
      <c r="C281" s="146" t="s">
        <v>49</v>
      </c>
      <c r="D281" s="49" t="s">
        <v>351</v>
      </c>
      <c r="E281" s="48" t="s">
        <v>23</v>
      </c>
      <c r="F281" s="50">
        <v>763</v>
      </c>
      <c r="G281" s="149">
        <v>104.45</v>
      </c>
      <c r="H281" s="51">
        <f>G281*F281</f>
        <v>79695.350000000006</v>
      </c>
      <c r="I281" s="46"/>
    </row>
    <row r="282" spans="1:11" s="29" customFormat="1" ht="25.5">
      <c r="A282" s="145" t="s">
        <v>595</v>
      </c>
      <c r="B282" s="48" t="s">
        <v>353</v>
      </c>
      <c r="C282" s="146" t="s">
        <v>49</v>
      </c>
      <c r="D282" s="49" t="s">
        <v>354</v>
      </c>
      <c r="E282" s="48" t="s">
        <v>247</v>
      </c>
      <c r="F282" s="50">
        <v>542.96</v>
      </c>
      <c r="G282" s="149">
        <v>103.8</v>
      </c>
      <c r="H282" s="51">
        <f>G282*F282</f>
        <v>56359.248</v>
      </c>
      <c r="I282" s="52"/>
    </row>
    <row r="283" spans="1:11" s="29" customFormat="1">
      <c r="A283" s="18" t="s">
        <v>386</v>
      </c>
      <c r="B283" s="18"/>
      <c r="C283" s="18"/>
      <c r="D283" s="19" t="s">
        <v>387</v>
      </c>
      <c r="E283" s="18"/>
      <c r="F283" s="20"/>
      <c r="G283" s="18"/>
      <c r="H283" s="21">
        <f>SUM(H284)</f>
        <v>5252.3519999999999</v>
      </c>
      <c r="I283" s="52"/>
    </row>
    <row r="284" spans="1:11" s="29" customFormat="1" ht="14.25" customHeight="1">
      <c r="A284" s="22" t="s">
        <v>388</v>
      </c>
      <c r="B284" s="22" t="s">
        <v>389</v>
      </c>
      <c r="C284" s="146" t="s">
        <v>21</v>
      </c>
      <c r="D284" s="23" t="s">
        <v>390</v>
      </c>
      <c r="E284" s="22" t="s">
        <v>247</v>
      </c>
      <c r="F284" s="24">
        <v>268.8</v>
      </c>
      <c r="G284" s="149">
        <v>19.54</v>
      </c>
      <c r="H284" s="25">
        <f>G284*F284</f>
        <v>5252.3519999999999</v>
      </c>
      <c r="I284" s="52"/>
    </row>
    <row r="285" spans="1:11" ht="14.25" customHeight="1">
      <c r="A285" s="12" t="s">
        <v>391</v>
      </c>
      <c r="B285" s="12"/>
      <c r="C285" s="12"/>
      <c r="D285" s="13" t="s">
        <v>198</v>
      </c>
      <c r="E285" s="12"/>
      <c r="F285" s="12"/>
      <c r="G285" s="12"/>
      <c r="H285" s="14">
        <f>H286</f>
        <v>15362.66</v>
      </c>
      <c r="J285" s="56"/>
    </row>
    <row r="286" spans="1:11" ht="14.25" customHeight="1">
      <c r="A286" s="22" t="s">
        <v>392</v>
      </c>
      <c r="B286" s="22">
        <v>93572</v>
      </c>
      <c r="C286" s="146" t="s">
        <v>25</v>
      </c>
      <c r="D286" s="23" t="s">
        <v>200</v>
      </c>
      <c r="E286" s="24" t="s">
        <v>201</v>
      </c>
      <c r="F286" s="24">
        <v>2</v>
      </c>
      <c r="G286" s="149">
        <v>7681.33</v>
      </c>
      <c r="H286" s="25">
        <f>G286*F286</f>
        <v>15362.66</v>
      </c>
      <c r="I286" s="3"/>
    </row>
    <row r="287" spans="1:11">
      <c r="A287" s="12" t="s">
        <v>393</v>
      </c>
      <c r="B287" s="12"/>
      <c r="C287" s="12"/>
      <c r="D287" s="13" t="s">
        <v>203</v>
      </c>
      <c r="E287" s="12"/>
      <c r="F287" s="12"/>
      <c r="G287" s="12"/>
      <c r="H287" s="14">
        <f>SUM(H288:H292)</f>
        <v>14947.25</v>
      </c>
      <c r="I287" s="3"/>
    </row>
    <row r="288" spans="1:11" ht="14.25" customHeight="1">
      <c r="A288" s="22" t="s">
        <v>394</v>
      </c>
      <c r="B288" s="22" t="s">
        <v>205</v>
      </c>
      <c r="C288" s="146" t="s">
        <v>21</v>
      </c>
      <c r="D288" s="23" t="s">
        <v>206</v>
      </c>
      <c r="E288" s="24" t="s">
        <v>207</v>
      </c>
      <c r="F288" s="24">
        <v>2000</v>
      </c>
      <c r="G288" s="149">
        <v>5.93</v>
      </c>
      <c r="H288" s="25">
        <f>G288*F288</f>
        <v>11860</v>
      </c>
      <c r="J288" s="57"/>
      <c r="K288" s="56"/>
    </row>
    <row r="289" spans="1:11" ht="25.5">
      <c r="A289" s="22" t="s">
        <v>395</v>
      </c>
      <c r="B289" s="22">
        <v>100982</v>
      </c>
      <c r="C289" s="146" t="s">
        <v>25</v>
      </c>
      <c r="D289" s="23" t="s">
        <v>209</v>
      </c>
      <c r="E289" s="24" t="s">
        <v>210</v>
      </c>
      <c r="F289" s="24">
        <v>5</v>
      </c>
      <c r="G289" s="149">
        <v>8.33</v>
      </c>
      <c r="H289" s="25">
        <f>G289*F289</f>
        <v>41.65</v>
      </c>
      <c r="I289" s="56"/>
      <c r="K289" s="58"/>
    </row>
    <row r="290" spans="1:11" ht="14.25" customHeight="1">
      <c r="A290" s="22" t="s">
        <v>396</v>
      </c>
      <c r="B290" s="22" t="s">
        <v>212</v>
      </c>
      <c r="C290" s="146" t="s">
        <v>21</v>
      </c>
      <c r="D290" s="23" t="s">
        <v>213</v>
      </c>
      <c r="E290" s="24" t="s">
        <v>210</v>
      </c>
      <c r="F290" s="24">
        <f>F289</f>
        <v>5</v>
      </c>
      <c r="G290" s="149">
        <v>48</v>
      </c>
      <c r="H290" s="25">
        <f>G290*F290</f>
        <v>240</v>
      </c>
    </row>
    <row r="291" spans="1:11" ht="38.25">
      <c r="A291" s="22" t="s">
        <v>568</v>
      </c>
      <c r="B291" s="22">
        <v>97063</v>
      </c>
      <c r="C291" s="146" t="s">
        <v>25</v>
      </c>
      <c r="D291" s="23" t="s">
        <v>558</v>
      </c>
      <c r="E291" s="24" t="s">
        <v>207</v>
      </c>
      <c r="F291" s="24">
        <f>30*4</f>
        <v>120</v>
      </c>
      <c r="G291" s="149">
        <v>10.06</v>
      </c>
      <c r="H291" s="25">
        <f>G291*F291</f>
        <v>1207.2</v>
      </c>
    </row>
    <row r="292" spans="1:11" ht="25.5">
      <c r="A292" s="22" t="s">
        <v>569</v>
      </c>
      <c r="B292" s="22" t="s">
        <v>560</v>
      </c>
      <c r="C292" s="146" t="s">
        <v>21</v>
      </c>
      <c r="D292" s="23" t="s">
        <v>559</v>
      </c>
      <c r="E292" s="24" t="s">
        <v>561</v>
      </c>
      <c r="F292" s="24">
        <f>30*4*2</f>
        <v>240</v>
      </c>
      <c r="G292" s="149">
        <v>6.66</v>
      </c>
      <c r="H292" s="25">
        <f>G292*F292</f>
        <v>1598.4</v>
      </c>
    </row>
    <row r="293" spans="1:11" ht="14.25" customHeight="1">
      <c r="A293" s="12" t="s">
        <v>397</v>
      </c>
      <c r="B293" s="12"/>
      <c r="C293" s="12"/>
      <c r="D293" s="13" t="s">
        <v>215</v>
      </c>
      <c r="E293" s="12"/>
      <c r="F293" s="12"/>
      <c r="G293" s="12"/>
      <c r="H293" s="14">
        <f>H294</f>
        <v>45342.274120000009</v>
      </c>
    </row>
    <row r="294" spans="1:11" ht="14.25" customHeight="1">
      <c r="A294" s="22" t="s">
        <v>398</v>
      </c>
      <c r="B294" s="22"/>
      <c r="C294" s="22"/>
      <c r="D294" s="23" t="s">
        <v>217</v>
      </c>
      <c r="E294" s="24" t="s">
        <v>218</v>
      </c>
      <c r="F294" s="40">
        <v>0.2</v>
      </c>
      <c r="G294" s="25">
        <f>SUM(H287,H285,H266)</f>
        <v>226711.37060000002</v>
      </c>
      <c r="H294" s="25">
        <f>G294*F294</f>
        <v>45342.274120000009</v>
      </c>
    </row>
    <row r="295" spans="1:11">
      <c r="A295" s="12" t="s">
        <v>399</v>
      </c>
      <c r="B295" s="12"/>
      <c r="C295" s="12"/>
      <c r="D295" s="13" t="s">
        <v>220</v>
      </c>
      <c r="E295" s="12"/>
      <c r="F295" s="12"/>
      <c r="G295" s="12"/>
      <c r="H295" s="14">
        <f>H296</f>
        <v>1360.2682236000003</v>
      </c>
    </row>
    <row r="296" spans="1:11" ht="25.5">
      <c r="A296" s="22" t="s">
        <v>400</v>
      </c>
      <c r="B296" s="22" t="s">
        <v>573</v>
      </c>
      <c r="C296" s="146" t="s">
        <v>21</v>
      </c>
      <c r="D296" s="23" t="s">
        <v>572</v>
      </c>
      <c r="E296" s="24" t="s">
        <v>218</v>
      </c>
      <c r="F296" s="54">
        <v>5.0000000000000001E-3</v>
      </c>
      <c r="G296" s="25">
        <f>SUM(H293,H287,H285,H266)</f>
        <v>272053.64472000004</v>
      </c>
      <c r="H296" s="25">
        <f>G296*F296</f>
        <v>1360.2682236000003</v>
      </c>
    </row>
    <row r="297" spans="1:11">
      <c r="A297" s="156" t="s">
        <v>222</v>
      </c>
      <c r="B297" s="156"/>
      <c r="C297" s="156"/>
      <c r="D297" s="156"/>
      <c r="E297" s="156"/>
      <c r="F297" s="156"/>
      <c r="G297" s="156"/>
      <c r="H297" s="42">
        <f>SUM(H295,H293,H287,H285,H266)</f>
        <v>273413.91294360004</v>
      </c>
    </row>
    <row r="298" spans="1:11">
      <c r="A298" s="157" t="s">
        <v>223</v>
      </c>
      <c r="B298" s="157"/>
      <c r="C298" s="157"/>
      <c r="D298" s="157"/>
      <c r="E298" s="157"/>
      <c r="F298" s="157"/>
      <c r="G298" s="43">
        <f>'BDI JANAÚBA'!E26</f>
        <v>0.30418278734369597</v>
      </c>
      <c r="H298" s="42">
        <f>H297*G298</f>
        <v>83167.806137730891</v>
      </c>
    </row>
    <row r="299" spans="1:11">
      <c r="A299" s="156" t="s">
        <v>224</v>
      </c>
      <c r="B299" s="156"/>
      <c r="C299" s="156"/>
      <c r="D299" s="156"/>
      <c r="E299" s="156"/>
      <c r="F299" s="156"/>
      <c r="G299" s="156"/>
      <c r="H299" s="42">
        <f>SUM(H297:H298)</f>
        <v>356581.71908133093</v>
      </c>
    </row>
    <row r="300" spans="1:11">
      <c r="A300" s="160"/>
      <c r="B300" s="160"/>
      <c r="C300" s="160"/>
      <c r="D300" s="160"/>
      <c r="E300" s="160"/>
      <c r="F300" s="160"/>
      <c r="G300" s="160"/>
      <c r="H300" s="160"/>
    </row>
    <row r="301" spans="1:11">
      <c r="A301" s="159" t="s">
        <v>222</v>
      </c>
      <c r="B301" s="159"/>
      <c r="C301" s="159"/>
      <c r="D301" s="159"/>
      <c r="E301" s="159"/>
      <c r="F301" s="159"/>
      <c r="G301" s="159"/>
      <c r="H301" s="152">
        <f>SUM(H297,H261,H227,H171,H142,)</f>
        <v>2495055.25571744</v>
      </c>
    </row>
    <row r="302" spans="1:11">
      <c r="A302" s="159" t="s">
        <v>224</v>
      </c>
      <c r="B302" s="159"/>
      <c r="C302" s="159"/>
      <c r="D302" s="159"/>
      <c r="E302" s="159"/>
      <c r="F302" s="159"/>
      <c r="G302" s="159"/>
      <c r="H302" s="152">
        <f>SUM(H299,H263,H229,,H173,H144,)</f>
        <v>3216671.4543754607</v>
      </c>
      <c r="I302" s="58"/>
    </row>
    <row r="306" spans="4:4" ht="51.75" customHeight="1"/>
    <row r="307" spans="4:4">
      <c r="D307" s="3" t="s">
        <v>583</v>
      </c>
    </row>
    <row r="308" spans="4:4">
      <c r="D308" s="3" t="s">
        <v>588</v>
      </c>
    </row>
    <row r="309" spans="4:4">
      <c r="D309" s="3" t="s">
        <v>587</v>
      </c>
    </row>
    <row r="314" spans="4:4" ht="27.75" customHeight="1">
      <c r="D314" s="3" t="s">
        <v>584</v>
      </c>
    </row>
    <row r="315" spans="4:4">
      <c r="D315" s="3" t="s">
        <v>588</v>
      </c>
    </row>
    <row r="316" spans="4:4">
      <c r="D316" s="3" t="s">
        <v>587</v>
      </c>
    </row>
    <row r="320" spans="4:4" ht="32.25" customHeight="1"/>
    <row r="321" spans="4:4" ht="15">
      <c r="D321" s="151" t="s">
        <v>586</v>
      </c>
    </row>
    <row r="322" spans="4:4">
      <c r="D322" s="3" t="s">
        <v>585</v>
      </c>
    </row>
    <row r="323" spans="4:4">
      <c r="D323" s="3" t="s">
        <v>589</v>
      </c>
    </row>
  </sheetData>
  <mergeCells count="26">
    <mergeCell ref="A302:G302"/>
    <mergeCell ref="A297:G297"/>
    <mergeCell ref="A298:F298"/>
    <mergeCell ref="A299:G299"/>
    <mergeCell ref="A300:H300"/>
    <mergeCell ref="A301:G301"/>
    <mergeCell ref="A230:H230"/>
    <mergeCell ref="A261:G261"/>
    <mergeCell ref="A262:F262"/>
    <mergeCell ref="A263:G263"/>
    <mergeCell ref="A264:H264"/>
    <mergeCell ref="A173:G173"/>
    <mergeCell ref="A174:H174"/>
    <mergeCell ref="A227:G227"/>
    <mergeCell ref="A228:F228"/>
    <mergeCell ref="A229:G229"/>
    <mergeCell ref="A143:F143"/>
    <mergeCell ref="A144:G144"/>
    <mergeCell ref="A145:H145"/>
    <mergeCell ref="A171:G171"/>
    <mergeCell ref="A172:F172"/>
    <mergeCell ref="A1:D2"/>
    <mergeCell ref="E1:H1"/>
    <mergeCell ref="E2:H2"/>
    <mergeCell ref="A3:H3"/>
    <mergeCell ref="A142:G142"/>
  </mergeCells>
  <phoneticPr fontId="26" type="noConversion"/>
  <printOptions horizontalCentered="1"/>
  <pageMargins left="0.51180555555555596" right="0.51180555555555596" top="0.98402777777777795" bottom="0.98402777777777795" header="0" footer="0"/>
  <pageSetup paperSize="9" scale="55" orientation="portrait" horizontalDpi="300" verticalDpi="300" r:id="rId1"/>
  <headerFooter>
    <oddHeader>&amp;L &amp;CUFVJM CNPJ: 16.888.315/0001-57</oddHeader>
    <oddFooter>&amp;L &amp;CROD MGT 367 KM 583  - ALTO DA JACUBA - DIAMANTINA / MG (38) 3532-1257 / jeniffer.freitas@ufvjm.edu.br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6"/>
  <sheetViews>
    <sheetView showGridLines="0" workbookViewId="0">
      <selection activeCell="G14" sqref="A1:G14"/>
    </sheetView>
  </sheetViews>
  <sheetFormatPr defaultColWidth="12.625" defaultRowHeight="14.25"/>
  <cols>
    <col min="1" max="1" width="5.625" customWidth="1"/>
    <col min="2" max="2" width="42.125" customWidth="1"/>
    <col min="3" max="3" width="19.875" customWidth="1"/>
    <col min="4" max="4" width="21.25" customWidth="1"/>
    <col min="5" max="5" width="17.125" customWidth="1"/>
    <col min="6" max="6" width="15.5" customWidth="1"/>
    <col min="7" max="7" width="17.875" customWidth="1"/>
    <col min="8" max="8" width="22.375" style="3" customWidth="1"/>
    <col min="9" max="26" width="8.625" customWidth="1"/>
  </cols>
  <sheetData>
    <row r="1" spans="1:8" ht="19.5" customHeight="1">
      <c r="A1" s="161" t="s">
        <v>3</v>
      </c>
      <c r="B1" s="162" t="s">
        <v>401</v>
      </c>
      <c r="C1" s="162" t="s">
        <v>402</v>
      </c>
      <c r="D1" s="162"/>
      <c r="E1" s="162"/>
      <c r="F1" s="162"/>
      <c r="G1" s="162"/>
      <c r="H1" s="59"/>
    </row>
    <row r="2" spans="1:8" ht="20.25" customHeight="1">
      <c r="A2" s="161"/>
      <c r="B2" s="161"/>
      <c r="C2" s="2" t="s">
        <v>403</v>
      </c>
      <c r="D2" s="1" t="s">
        <v>404</v>
      </c>
      <c r="E2" s="2" t="s">
        <v>405</v>
      </c>
      <c r="F2" s="1" t="s">
        <v>406</v>
      </c>
      <c r="G2" s="2" t="s">
        <v>407</v>
      </c>
    </row>
    <row r="3" spans="1:8" ht="20.25" customHeight="1">
      <c r="A3" s="2">
        <v>1</v>
      </c>
      <c r="B3" s="60" t="s">
        <v>408</v>
      </c>
      <c r="C3" s="61">
        <f>SUMIFS('SINTÉTICA DESONERADA '!H5:H142,'SINTÉTICA DESONERADA '!D5:D142,"RETIRADAS E DEMOLIÇÕES")*(1+'BDI DIAMANTINA'!E26)</f>
        <v>0</v>
      </c>
      <c r="D3" s="62">
        <f>SUMIFS('SINTÉTICA DESONERADA '!H146:H171,'SINTÉTICA DESONERADA '!D146:D171,"RETIRADAS E DEMOLIÇÕES")*(1+'BDI DIAMANTINA'!E26)</f>
        <v>1822.1042575633167</v>
      </c>
      <c r="E3" s="63">
        <f>SUMIFS('SINTÉTICA DESONERADA '!H175:H227,'SINTÉTICA DESONERADA '!D175:D227,"RETIRADAS E DEMOLIÇÕES")*(1+'BDI MUCURI'!E26)</f>
        <v>2358.7974867670619</v>
      </c>
      <c r="F3" s="62">
        <f>SUMIFS('SINTÉTICA DESONERADA '!H231:H260,'SINTÉTICA DESONERADA '!D231:D260,"RETIRADAS E DEMOLIÇÕES")*(1+'BDI UNAÍ'!E26)</f>
        <v>2875.8143388879639</v>
      </c>
      <c r="G3" s="63">
        <f>SUMIFS('SINTÉTICA DESONERADA '!H267:H297,'SINTÉTICA DESONERADA '!D267:D297,"RETIRADAS E DEMOLIÇÕES")*(1+'BDI JANAÚBA'!E26)</f>
        <v>2890.8906919096571</v>
      </c>
      <c r="H3" s="64">
        <f t="shared" ref="H3:H14" si="0">SUM(C3:G3)</f>
        <v>9947.6067751279988</v>
      </c>
    </row>
    <row r="4" spans="1:8" ht="14.25" customHeight="1">
      <c r="A4" s="2">
        <v>2</v>
      </c>
      <c r="B4" s="65" t="s">
        <v>409</v>
      </c>
      <c r="C4" s="61">
        <f>SUMIFS('SINTÉTICA DESONERADA '!H5:H142,'SINTÉTICA DESONERADA '!D5:D142,"PINTURA DE FACHADAS")*(1+'BDI DIAMANTINA'!E26)</f>
        <v>770130.7162405058</v>
      </c>
      <c r="D4" s="62">
        <f>SUMIFS('SINTÉTICA DESONERADA '!H146:H171,'SINTÉTICA DESONERADA '!D146:D171,"PINTURA DE FACHADAS")*(1+'BDI DIAMANTINA'!E26)</f>
        <v>96593.018902370823</v>
      </c>
      <c r="E4" s="63">
        <f>SUMIFS('SINTÉTICA DESONERADA '!H175:H227,'SINTÉTICA DESONERADA '!D175:D227,"PINTURA DE FACHADAS")*(1+'BDI MUCURI'!E26)</f>
        <v>517824.50317794544</v>
      </c>
      <c r="F4" s="62">
        <f>SUMIFS('SINTÉTICA DESONERADA '!H231:H260,'SINTÉTICA DESONERADA '!D231:D260,"PINTURA DE FACHADAS")*(1+'BDI UNAÍ'!E26)</f>
        <v>64522.70414566416</v>
      </c>
      <c r="G4" s="63">
        <f>SUMIFS('SINTÉTICA DESONERADA '!H267:H297,'SINTÉTICA DESONERADA '!D267:D297,"PINTURA DE FACHADAS")*(1+'BDI JANAÚBA'!E26)</f>
        <v>64522.70414566416</v>
      </c>
      <c r="H4" s="64">
        <f t="shared" si="0"/>
        <v>1513593.6466121504</v>
      </c>
    </row>
    <row r="5" spans="1:8" ht="14.25" customHeight="1">
      <c r="A5" s="2">
        <v>3</v>
      </c>
      <c r="B5" s="65" t="s">
        <v>410</v>
      </c>
      <c r="C5" s="61">
        <f>SUMIFS('SINTÉTICA DESONERADA '!H5:H142,'SINTÉTICA DESONERADA '!D5:D142,"PINTURA INTERNA DE PAREDES, TETO E ESQUADRIAS")*(1+'BDI DIAMANTINA'!E26)</f>
        <v>0</v>
      </c>
      <c r="D5" s="62">
        <f>SUMIFS('SINTÉTICA DESONERADA '!H146:H171,'SINTÉTICA DESONERADA '!D146:D171,"PINTURA INTERNA DE PAREDES, TETO E ESQUADRIAS")*(1+'BDI DIAMANTINA'!E26)</f>
        <v>0</v>
      </c>
      <c r="E5" s="63">
        <f>SUMIFS('SINTÉTICA DESONERADA '!H175:H227,'SINTÉTICA DESONERADA '!D175:D227,"PINTURA INTERNA DE PAREDES, TETO E ESQUADRIAS")*(1+'BDI MUCURI'!E26)</f>
        <v>0</v>
      </c>
      <c r="F5" s="62">
        <f>SUMIFS('SINTÉTICA DESONERADA '!H231:H260,'SINTÉTICA DESONERADA '!D231:D260,"PINTURA INTERNA DE PAREDES, TETO E ESQUADRIAS")*(1+'BDI UNAÍ'!E26)</f>
        <v>17143.887036296961</v>
      </c>
      <c r="G5" s="63">
        <f>SUMIFS('SINTÉTICA DESONERADA '!H267:H297,'SINTÉTICA DESONERADA '!D267:D297,"PINTURA INTERNA DE PAREDES, TETO E ESQUADRIAS")*(1+'BDI JANAÚBA'!E26)</f>
        <v>0</v>
      </c>
      <c r="H5" s="64">
        <f t="shared" si="0"/>
        <v>17143.887036296961</v>
      </c>
    </row>
    <row r="6" spans="1:8" ht="14.25" customHeight="1">
      <c r="A6" s="2">
        <v>4</v>
      </c>
      <c r="B6" s="65" t="s">
        <v>411</v>
      </c>
      <c r="C6" s="61">
        <f>SUMIFS('SINTÉTICA DESONERADA '!H5:H142,'SINTÉTICA DESONERADA '!D5:D142,"COBERTURAS")*(1+'BDI DIAMANTINA'!E26)</f>
        <v>216542.49042774798</v>
      </c>
      <c r="D6" s="62">
        <f>SUMIFS('SINTÉTICA DESONERADA '!H146:H171,'SINTÉTICA DESONERADA '!D146:D171,"COBERTURAS")*(1+'BDI DIAMANTINA'!E26)</f>
        <v>71931.994763008799</v>
      </c>
      <c r="E6" s="63">
        <f>SUMIFS('SINTÉTICA DESONERADA '!H175:H227,'SINTÉTICA DESONERADA '!D175:D227,"COBERTURAS")*(1+'BDI MUCURI'!E26)</f>
        <v>17915.294404665368</v>
      </c>
      <c r="F6" s="62">
        <f>SUMIFS('SINTÉTICA DESONERADA '!H231:H260,'SINTÉTICA DESONERADA '!D231:D260,"COBERTURAS")*(1+'BDI UNAÍ'!E26)</f>
        <v>180254.39114441568</v>
      </c>
      <c r="G6" s="63">
        <f>SUMIFS('SINTÉTICA DESONERADA '!H267:H297,'SINTÉTICA DESONERADA '!D267:D297,"COBERTURAS")*(1+'BDI JANAÚBA'!E26)</f>
        <v>181879.78241463704</v>
      </c>
      <c r="H6" s="64">
        <f t="shared" si="0"/>
        <v>668523.95315447485</v>
      </c>
    </row>
    <row r="7" spans="1:8" ht="14.25" customHeight="1">
      <c r="A7" s="2">
        <v>5</v>
      </c>
      <c r="B7" s="65" t="s">
        <v>412</v>
      </c>
      <c r="C7" s="61">
        <f>SUMIFS('SINTÉTICA DESONERADA '!H5:H142,'SINTÉTICA DESONERADA '!D5:D142,"ESQUADRIAS")*(1+'BDI DIAMANTINA'!E26)</f>
        <v>0</v>
      </c>
      <c r="D7" s="62">
        <f>SUMIFS('SINTÉTICA DESONERADA '!H146:H171,'SINTÉTICA DESONERADA '!D146:D171,"ESQUADRIAS")*(1+'BDI DIAMANTINA'!E26)</f>
        <v>0</v>
      </c>
      <c r="E7" s="63">
        <f>SUMIFS('SINTÉTICA DESONERADA '!H175:H227,'SINTÉTICA DESONERADA '!D175:D227,"ESQUADRIAS")*(1+'BDI MUCURI'!E26)</f>
        <v>0</v>
      </c>
      <c r="F7" s="62">
        <f>SUMIFS('SINTÉTICA DESONERADA '!H231:H260,'SINTÉTICA DESONERADA '!D231:D260,"ESQUADRIAS")*(1+'BDI UNAÍ'!E26)</f>
        <v>0</v>
      </c>
      <c r="G7" s="63">
        <f>SUMIFS('SINTÉTICA DESONERADA '!H267:H297,'SINTÉTICA DESONERADA '!D267:D297,"ESQUADRIAS")*(1+'BDI JANAÚBA'!E26)</f>
        <v>6850.0270714702365</v>
      </c>
      <c r="H7" s="64">
        <f t="shared" si="0"/>
        <v>6850.0270714702365</v>
      </c>
    </row>
    <row r="8" spans="1:8" ht="14.25" customHeight="1">
      <c r="A8" s="2">
        <v>6</v>
      </c>
      <c r="B8" s="65" t="s">
        <v>413</v>
      </c>
      <c r="C8" s="61">
        <f>SUMIFS('SINTÉTICA DESONERADA '!H5:H142,'SINTÉTICA DESONERADA '!D5:D142,"INSTALAÇÕES ELÉTRICAS")*(1+'BDI DIAMANTINA'!E26)</f>
        <v>50595.122662003647</v>
      </c>
      <c r="D8" s="62">
        <f>SUMIFS('SINTÉTICA DESONERADA '!H146:H171,'SINTÉTICA DESONERADA '!D146:D171,"INSTALAÇÕES ELÉTRICAS")*(1+'BDI DIAMANTINA'!E26)</f>
        <v>0</v>
      </c>
      <c r="E8" s="63">
        <f>SUMIFS('SINTÉTICA DESONERADA '!H175:H227,'SINTÉTICA DESONERADA '!D175:D227,"INSTALAÇÕES ELÉTRICAS")*(1+'BDI MUCURI'!E26)</f>
        <v>0</v>
      </c>
      <c r="F8" s="62">
        <f>SUMIFS('SINTÉTICA DESONERADA '!H231:H260,'SINTÉTICA DESONERADA '!D231:D260,"INSTALAÇÕES ELÉTRICAS")*(1+'BDI UNAÍ'!E26)</f>
        <v>0</v>
      </c>
      <c r="G8" s="63">
        <f>SUMIFS('SINTÉTICA DESONERADA '!H267:H297,'SINTÉTICA DESONERADA '!D267:D297,"INSTALAÇÕES ELÉTRICAS")*(1+'BDI JANAÚBA'!E26)</f>
        <v>0</v>
      </c>
      <c r="H8" s="64">
        <f t="shared" si="0"/>
        <v>50595.122662003647</v>
      </c>
    </row>
    <row r="9" spans="1:8" ht="14.25" customHeight="1">
      <c r="A9" s="2">
        <v>7</v>
      </c>
      <c r="B9" s="65" t="s">
        <v>414</v>
      </c>
      <c r="C9" s="61">
        <f>SUMIFS('SINTÉTICA DESONERADA '!H5:H142,'SINTÉTICA DESONERADA '!D5:D142,"ATERRAMENTO E SPDA")*(1+'BDI DIAMANTINA'!E26)</f>
        <v>106054.30438182919</v>
      </c>
      <c r="D9" s="62">
        <f>SUMIFS('SINTÉTICA DESONERADA '!H146:H171,'SINTÉTICA DESONERADA '!D146:D171,"ATERRAMENTO E SPDA")*(1+'BDI DIAMANTINA'!E26)</f>
        <v>0</v>
      </c>
      <c r="E9" s="63">
        <f>SUMIFS('SINTÉTICA DESONERADA '!H175:H227,'SINTÉTICA DESONERADA '!D175:D227,"ATERRAMENTO E SPDA")*(1+'BDI MUCURI'!E26)</f>
        <v>0</v>
      </c>
      <c r="F9" s="62">
        <f>SUMIFS('SINTÉTICA DESONERADA '!H231:H260,'SINTÉTICA DESONERADA '!D231:D260,"ATERRAMENTO E SPDA")*(1+'BDI UNAÍ'!E26)</f>
        <v>0</v>
      </c>
      <c r="G9" s="63">
        <f>SUMIFS('SINTÉTICA DESONERADA '!H267:H297,'SINTÉTICA DESONERADA '!D267:D297,"ATERRAMENTO E SPDA")*(1+'BDI JANAÚBA'!E26)</f>
        <v>0</v>
      </c>
      <c r="H9" s="64">
        <f t="shared" si="0"/>
        <v>106054.30438182919</v>
      </c>
    </row>
    <row r="10" spans="1:8" ht="14.25" customHeight="1">
      <c r="A10" s="2">
        <v>8</v>
      </c>
      <c r="B10" s="60" t="s">
        <v>415</v>
      </c>
      <c r="C10" s="61">
        <f>SUMIFS('SINTÉTICA DESONERADA '!H5:H142,'SINTÉTICA DESONERADA '!D5:D142,"SERVIÇOS EVENTUAIS")*(1+'BDI DIAMANTINA'!E26)</f>
        <v>250178.47985592484</v>
      </c>
      <c r="D10" s="62">
        <f>SUMIFS('SINTÉTICA DESONERADA '!H146:H171,'SINTÉTICA DESONERADA '!D146:D171,"SERVIÇOS EVENTUAIS")*(1+'BDI DIAMANTINA'!E26)</f>
        <v>42543.06127883133</v>
      </c>
      <c r="E10" s="63">
        <f>SUMIFS('SINTÉTICA DESONERADA '!H175:H227,'SINTÉTICA DESONERADA '!D175:D227,"SERVIÇOS EVENTUAIS")*(1+'BDI MUCURI'!E26)</f>
        <v>122767.86754607827</v>
      </c>
      <c r="F10" s="62">
        <f>SUMIFS('SINTÉTICA DESONERADA '!H231:H260,'SINTÉTICA DESONERADA '!D231:D260,"SERVIÇOS EVENTUAIS")*(1+'BDI UNAÍ'!E26)</f>
        <v>59318.531128850649</v>
      </c>
      <c r="G10" s="63">
        <f>SUMIFS('SINTÉTICA DESONERADA '!H267:H297,'SINTÉTICA DESONERADA '!D267:D297,"SERVIÇOS EVENTUAIS")*(1+'BDI JANAÚBA'!E26)</f>
        <v>59134.613446323543</v>
      </c>
      <c r="H10" s="64">
        <f t="shared" si="0"/>
        <v>533942.55325600866</v>
      </c>
    </row>
    <row r="11" spans="1:8" ht="14.25" customHeight="1">
      <c r="A11" s="2">
        <v>9</v>
      </c>
      <c r="B11" s="60" t="s">
        <v>416</v>
      </c>
      <c r="C11" s="61">
        <f>SUMIFS('SINTÉTICA DESONERADA '!H5:H142,'SINTÉTICA DESONERADA '!D5:D142,"ADMINISTRAÇÃO LOCAL")*(1+'BDI DIAMANTINA'!E26)</f>
        <v>59422.948167995535</v>
      </c>
      <c r="D11" s="62">
        <f>SUMIFS('SINTÉTICA DESONERADA '!H146:H171,'SINTÉTICA DESONERADA '!D146:D171,"ADMINISTRAÇÃO LOCAL")*(1+'BDI DIAMANTINA'!E26)</f>
        <v>29711.474083997768</v>
      </c>
      <c r="E11" s="63">
        <f>SUMIFS('SINTÉTICA DESONERADA '!H175:H227,'SINTÉTICA DESONERADA '!D175:D227,"ADMINISTRAÇÃO LOCAL")*(1+'BDI MUCURI'!E26)</f>
        <v>39169.431600513293</v>
      </c>
      <c r="F11" s="62">
        <f>SUMIFS('SINTÉTICA DESONERADA '!H231:H260,'SINTÉTICA DESONERADA '!D231:D260,"ADMINISTRAÇÃO LOCAL")*(1+'BDI UNAÍ'!E26)</f>
        <v>20035.716739813502</v>
      </c>
      <c r="G11" s="63">
        <f>SUMIFS('SINTÉTICA DESONERADA '!H267:H297,'SINTÉTICA DESONERADA '!D267:D297,"ADMINISTRAÇÃO LOCAL")*(1+'BDI JANAÚBA'!E26)</f>
        <v>20035.716739813502</v>
      </c>
      <c r="H11" s="64">
        <f t="shared" si="0"/>
        <v>168375.28733213359</v>
      </c>
    </row>
    <row r="12" spans="1:8" ht="14.25" customHeight="1">
      <c r="A12" s="2">
        <v>10</v>
      </c>
      <c r="B12" s="60" t="s">
        <v>417</v>
      </c>
      <c r="C12" s="61">
        <f>SUMIFS('SINTÉTICA DESONERADA '!H5:H142,'SINTÉTICA DESONERADA '!D5:D142,"SERVIÇOS COMPLEMENTARES EM GERAL")*(1+'BDI DIAMANTINA'!E26)</f>
        <v>48146.81739954192</v>
      </c>
      <c r="D12" s="62">
        <f>SUMIFS('SINTÉTICA DESONERADA '!H146:H171,'SINTÉTICA DESONERADA '!D146:D171,"SERVIÇOS COMPLEMENTARES EM GERAL")*(1+'BDI DIAMANTINA'!E26)</f>
        <v>12656.714387215925</v>
      </c>
      <c r="E12" s="63">
        <f>SUMIFS('SINTÉTICA DESONERADA '!H175:H227,'SINTÉTICA DESONERADA '!D175:D227,"SERVIÇOS COMPLEMENTARES EM GERAL")*(1+'BDI MUCURI'!E26)</f>
        <v>36571.311060500098</v>
      </c>
      <c r="F12" s="62">
        <f>SUMIFS('SINTÉTICA DESONERADA '!H231:H260,'SINTÉTICA DESONERADA '!D231:D260,"SERVIÇOS COMPLEMENTARES EM GERAL")*(1+'BDI UNAÍ'!E26)</f>
        <v>11760.142239174942</v>
      </c>
      <c r="G12" s="63">
        <f>SUMIFS('SINTÉTICA DESONERADA '!H267:H297,'SINTÉTICA DESONERADA '!D267:D297,"SERVIÇOS COMPLEMENTARES EM GERAL")*(1+'BDI JANAÚBA'!E26)</f>
        <v>19493.94616812306</v>
      </c>
      <c r="H12" s="64">
        <f t="shared" si="0"/>
        <v>128628.93125455594</v>
      </c>
    </row>
    <row r="13" spans="1:8" ht="14.25" customHeight="1">
      <c r="A13" s="2">
        <v>11</v>
      </c>
      <c r="B13" s="60" t="s">
        <v>418</v>
      </c>
      <c r="C13" s="61">
        <f>SUMIFS('SINTÉTICA DESONERADA '!H5:H142,'SINTÉTICA DESONERADA '!D5:D142,"MOBILIZAÇÃO E DESMOBILIZAÇÃO DE OBRA")*(1+'BDI DIAMANTINA'!E26)</f>
        <v>4503.2126374066465</v>
      </c>
      <c r="D13" s="62">
        <f>SUMIFS('SINTÉTICA DESONERADA '!H146:H171,'SINTÉTICA DESONERADA '!D146:D171,"MOBILIZAÇÃO E DESMOBILIZAÇÃO DE OBRA")*(1+'BDI DIAMANTINA'!E26)</f>
        <v>1276.2918383649398</v>
      </c>
      <c r="E13" s="63">
        <f>SUMIFS('SINTÉTICA DESONERADA '!H175:H227,'SINTÉTICA DESONERADA '!D175:D227,"MOBILIZAÇÃO E DESMOBILIZAÇÃO DE OBRA")*(1+'BDI MUCURI'!E26)</f>
        <v>3683.0360263823486</v>
      </c>
      <c r="F13" s="62">
        <f>SUMIFS('SINTÉTICA DESONERADA '!H231:H260,'SINTÉTICA DESONERADA '!D231:D260,"MOBILIZAÇÃO E DESMOBILIZAÇÃO DE OBRA")*(1+'BDI UNAÍ'!E26)</f>
        <v>1779.5559338655196</v>
      </c>
      <c r="G13" s="63">
        <f>SUMIFS('SINTÉTICA DESONERADA '!H267:H297,'SINTÉTICA DESONERADA '!D267:D297,"MOBILIZAÇÃO E DESMOBILIZAÇÃO DE OBRA")*(1+'BDI JANAÚBA'!E26)</f>
        <v>1774.0384033897062</v>
      </c>
      <c r="H13" s="64">
        <f t="shared" si="0"/>
        <v>13016.13483940916</v>
      </c>
    </row>
    <row r="14" spans="1:8" ht="14.25" customHeight="1">
      <c r="A14" s="2"/>
      <c r="B14" s="66" t="s">
        <v>419</v>
      </c>
      <c r="C14" s="67">
        <f>SUM(C3:C13)</f>
        <v>1505574.0917729554</v>
      </c>
      <c r="D14" s="68">
        <f>SUM(D3:D13)</f>
        <v>256534.65951135292</v>
      </c>
      <c r="E14" s="69">
        <f>SUM(E3:E13)</f>
        <v>740290.24130285194</v>
      </c>
      <c r="F14" s="68">
        <f>SUM(F3:F13)</f>
        <v>357690.74270696938</v>
      </c>
      <c r="G14" s="69">
        <f>SUM(G3:G13)</f>
        <v>356581.71908133087</v>
      </c>
      <c r="H14" s="64">
        <f t="shared" si="0"/>
        <v>3216671.4543754607</v>
      </c>
    </row>
    <row r="15" spans="1:8" ht="14.25" customHeight="1">
      <c r="B15" s="70"/>
      <c r="C15" s="71"/>
      <c r="D15" s="7"/>
      <c r="E15" s="7"/>
      <c r="F15" s="7"/>
      <c r="G15" s="7"/>
    </row>
    <row r="16" spans="1:8" ht="14.25" customHeight="1">
      <c r="B16" s="70"/>
      <c r="C16" s="72"/>
    </row>
    <row r="17" spans="2:3" ht="14.25" customHeight="1">
      <c r="B17" s="70"/>
      <c r="C17" s="71"/>
    </row>
    <row r="18" spans="2:3" ht="14.25" customHeight="1">
      <c r="B18" s="70"/>
      <c r="C18" s="71"/>
    </row>
    <row r="19" spans="2:3" ht="14.25" customHeight="1">
      <c r="C19" s="71"/>
    </row>
    <row r="20" spans="2:3" ht="14.25" customHeight="1">
      <c r="C20" s="71"/>
    </row>
    <row r="21" spans="2:3" ht="14.25" customHeight="1">
      <c r="C21" s="71"/>
    </row>
    <row r="22" spans="2:3" ht="14.25" customHeight="1">
      <c r="C22" s="71"/>
    </row>
    <row r="23" spans="2:3" ht="14.25" customHeight="1">
      <c r="C23" s="71"/>
    </row>
    <row r="24" spans="2:3" ht="14.25" customHeight="1">
      <c r="C24" s="71"/>
    </row>
    <row r="25" spans="2:3" ht="14.25" customHeight="1">
      <c r="C25" s="71"/>
    </row>
    <row r="26" spans="2:3" ht="14.25" customHeight="1">
      <c r="C26" s="71"/>
    </row>
    <row r="27" spans="2:3" ht="14.25" customHeight="1">
      <c r="C27" s="71"/>
    </row>
    <row r="28" spans="2:3" ht="14.25" customHeight="1">
      <c r="C28" s="71"/>
    </row>
    <row r="29" spans="2:3" ht="14.25" customHeight="1">
      <c r="C29" s="71"/>
    </row>
    <row r="30" spans="2:3" ht="14.25" customHeight="1">
      <c r="C30" s="71"/>
    </row>
    <row r="31" spans="2:3" ht="14.25" customHeight="1">
      <c r="C31" s="71"/>
    </row>
    <row r="32" spans="2:3" ht="14.25" customHeight="1">
      <c r="C32" s="71"/>
    </row>
    <row r="33" spans="3:3" ht="14.25" customHeight="1">
      <c r="C33" s="71"/>
    </row>
    <row r="34" spans="3:3" ht="14.25" customHeight="1">
      <c r="C34" s="71"/>
    </row>
    <row r="35" spans="3:3" ht="14.25" customHeight="1">
      <c r="C35" s="71"/>
    </row>
    <row r="36" spans="3:3" ht="14.25" customHeight="1">
      <c r="C36" s="71"/>
    </row>
    <row r="37" spans="3:3" ht="14.25" customHeight="1">
      <c r="C37" s="71"/>
    </row>
    <row r="38" spans="3:3" ht="14.25" customHeight="1">
      <c r="C38" s="71"/>
    </row>
    <row r="39" spans="3:3" ht="14.25" customHeight="1">
      <c r="C39" s="71"/>
    </row>
    <row r="40" spans="3:3" ht="14.25" customHeight="1">
      <c r="C40" s="71"/>
    </row>
    <row r="41" spans="3:3" ht="14.25" customHeight="1">
      <c r="C41" s="71"/>
    </row>
    <row r="42" spans="3:3" ht="14.25" customHeight="1">
      <c r="C42" s="71"/>
    </row>
    <row r="43" spans="3:3" ht="14.25" customHeight="1">
      <c r="C43" s="71"/>
    </row>
    <row r="44" spans="3:3" ht="14.25" customHeight="1">
      <c r="C44" s="71"/>
    </row>
    <row r="45" spans="3:3" ht="14.25" customHeight="1">
      <c r="C45" s="71"/>
    </row>
    <row r="46" spans="3:3" ht="14.25" customHeight="1">
      <c r="C46" s="71"/>
    </row>
    <row r="47" spans="3:3" ht="14.25" customHeight="1">
      <c r="C47" s="71"/>
    </row>
    <row r="48" spans="3:3" ht="14.25" customHeight="1">
      <c r="C48" s="71"/>
    </row>
    <row r="49" spans="3:3" ht="14.25" customHeight="1">
      <c r="C49" s="71"/>
    </row>
    <row r="50" spans="3:3" ht="14.25" customHeight="1">
      <c r="C50" s="71"/>
    </row>
    <row r="51" spans="3:3" ht="14.25" customHeight="1">
      <c r="C51" s="71"/>
    </row>
    <row r="52" spans="3:3" ht="14.25" customHeight="1">
      <c r="C52" s="71"/>
    </row>
    <row r="53" spans="3:3" ht="14.25" customHeight="1">
      <c r="C53" s="71"/>
    </row>
    <row r="54" spans="3:3" ht="14.25" customHeight="1">
      <c r="C54" s="71"/>
    </row>
    <row r="55" spans="3:3" ht="14.25" customHeight="1">
      <c r="C55" s="71"/>
    </row>
    <row r="56" spans="3:3" ht="14.25" customHeight="1">
      <c r="C56" s="71"/>
    </row>
    <row r="57" spans="3:3" ht="14.25" customHeight="1">
      <c r="C57" s="71"/>
    </row>
    <row r="58" spans="3:3" ht="14.25" customHeight="1">
      <c r="C58" s="71"/>
    </row>
    <row r="59" spans="3:3" ht="14.25" customHeight="1">
      <c r="C59" s="71"/>
    </row>
    <row r="60" spans="3:3" ht="14.25" customHeight="1">
      <c r="C60" s="71"/>
    </row>
    <row r="61" spans="3:3" ht="14.25" customHeight="1">
      <c r="C61" s="71"/>
    </row>
    <row r="62" spans="3:3" ht="14.25" customHeight="1">
      <c r="C62" s="71"/>
    </row>
    <row r="63" spans="3:3" ht="14.25" customHeight="1">
      <c r="C63" s="71"/>
    </row>
    <row r="64" spans="3:3" ht="14.25" customHeight="1">
      <c r="C64" s="71"/>
    </row>
    <row r="65" spans="3:3" ht="14.25" customHeight="1">
      <c r="C65" s="71"/>
    </row>
    <row r="66" spans="3:3" ht="14.25" customHeight="1">
      <c r="C66" s="71"/>
    </row>
    <row r="67" spans="3:3" ht="14.25" customHeight="1">
      <c r="C67" s="71"/>
    </row>
    <row r="68" spans="3:3" ht="14.25" customHeight="1">
      <c r="C68" s="71"/>
    </row>
    <row r="69" spans="3:3" ht="14.25" customHeight="1">
      <c r="C69" s="71"/>
    </row>
    <row r="70" spans="3:3" ht="14.25" customHeight="1">
      <c r="C70" s="71"/>
    </row>
    <row r="71" spans="3:3" ht="14.25" customHeight="1">
      <c r="C71" s="71"/>
    </row>
    <row r="72" spans="3:3" ht="14.25" customHeight="1">
      <c r="C72" s="71"/>
    </row>
    <row r="73" spans="3:3" ht="14.25" customHeight="1">
      <c r="C73" s="71"/>
    </row>
    <row r="74" spans="3:3" ht="14.25" customHeight="1">
      <c r="C74" s="71"/>
    </row>
    <row r="75" spans="3:3" ht="14.25" customHeight="1">
      <c r="C75" s="71"/>
    </row>
    <row r="76" spans="3:3" ht="14.25" customHeight="1">
      <c r="C76" s="71"/>
    </row>
    <row r="77" spans="3:3" ht="14.25" customHeight="1">
      <c r="C77" s="71"/>
    </row>
    <row r="78" spans="3:3" ht="14.25" customHeight="1">
      <c r="C78" s="71"/>
    </row>
    <row r="79" spans="3:3" ht="14.25" customHeight="1">
      <c r="C79" s="71"/>
    </row>
    <row r="80" spans="3:3" ht="14.25" customHeight="1">
      <c r="C80" s="71"/>
    </row>
    <row r="81" spans="3:3" ht="14.25" customHeight="1">
      <c r="C81" s="71"/>
    </row>
    <row r="82" spans="3:3" ht="14.25" customHeight="1">
      <c r="C82" s="71"/>
    </row>
    <row r="83" spans="3:3" ht="14.25" customHeight="1">
      <c r="C83" s="71"/>
    </row>
    <row r="84" spans="3:3" ht="14.25" customHeight="1">
      <c r="C84" s="71"/>
    </row>
    <row r="85" spans="3:3" ht="14.25" customHeight="1">
      <c r="C85" s="71"/>
    </row>
    <row r="86" spans="3:3" ht="14.25" customHeight="1">
      <c r="C86" s="71"/>
    </row>
    <row r="87" spans="3:3" ht="14.25" customHeight="1">
      <c r="C87" s="71"/>
    </row>
    <row r="88" spans="3:3" ht="14.25" customHeight="1">
      <c r="C88" s="71"/>
    </row>
    <row r="89" spans="3:3" ht="14.25" customHeight="1">
      <c r="C89" s="71"/>
    </row>
    <row r="90" spans="3:3" ht="14.25" customHeight="1">
      <c r="C90" s="71"/>
    </row>
    <row r="91" spans="3:3" ht="14.25" customHeight="1">
      <c r="C91" s="71"/>
    </row>
    <row r="92" spans="3:3" ht="14.25" customHeight="1">
      <c r="C92" s="71"/>
    </row>
    <row r="93" spans="3:3" ht="14.25" customHeight="1">
      <c r="C93" s="71"/>
    </row>
    <row r="94" spans="3:3" ht="14.25" customHeight="1">
      <c r="C94" s="71"/>
    </row>
    <row r="95" spans="3:3" ht="14.25" customHeight="1">
      <c r="C95" s="71"/>
    </row>
    <row r="96" spans="3:3" ht="14.25" customHeight="1">
      <c r="C96" s="71"/>
    </row>
    <row r="97" spans="3:3" ht="14.25" customHeight="1">
      <c r="C97" s="71"/>
    </row>
    <row r="98" spans="3:3" ht="14.25" customHeight="1">
      <c r="C98" s="71"/>
    </row>
    <row r="99" spans="3:3" ht="14.25" customHeight="1">
      <c r="C99" s="71"/>
    </row>
    <row r="100" spans="3:3" ht="14.25" customHeight="1">
      <c r="C100" s="71"/>
    </row>
    <row r="101" spans="3:3" ht="14.25" customHeight="1">
      <c r="C101" s="71"/>
    </row>
    <row r="102" spans="3:3" ht="14.25" customHeight="1">
      <c r="C102" s="71"/>
    </row>
    <row r="103" spans="3:3" ht="14.25" customHeight="1">
      <c r="C103" s="71"/>
    </row>
    <row r="104" spans="3:3" ht="14.25" customHeight="1">
      <c r="C104" s="71"/>
    </row>
    <row r="105" spans="3:3" ht="14.25" customHeight="1">
      <c r="C105" s="71"/>
    </row>
    <row r="106" spans="3:3" ht="14.25" customHeight="1">
      <c r="C106" s="71"/>
    </row>
    <row r="107" spans="3:3" ht="14.25" customHeight="1">
      <c r="C107" s="71"/>
    </row>
    <row r="108" spans="3:3" ht="14.25" customHeight="1">
      <c r="C108" s="71"/>
    </row>
    <row r="109" spans="3:3" ht="14.25" customHeight="1">
      <c r="C109" s="71"/>
    </row>
    <row r="110" spans="3:3" ht="14.25" customHeight="1">
      <c r="C110" s="71"/>
    </row>
    <row r="111" spans="3:3" ht="14.25" customHeight="1">
      <c r="C111" s="71"/>
    </row>
    <row r="112" spans="3:3" ht="14.25" customHeight="1">
      <c r="C112" s="71"/>
    </row>
    <row r="113" spans="3:3" ht="14.25" customHeight="1">
      <c r="C113" s="71"/>
    </row>
    <row r="114" spans="3:3" ht="14.25" customHeight="1">
      <c r="C114" s="71"/>
    </row>
    <row r="115" spans="3:3" ht="14.25" customHeight="1">
      <c r="C115" s="71"/>
    </row>
    <row r="116" spans="3:3" ht="14.25" customHeight="1">
      <c r="C116" s="71"/>
    </row>
    <row r="117" spans="3:3" ht="14.25" customHeight="1">
      <c r="C117" s="71"/>
    </row>
    <row r="118" spans="3:3" ht="14.25" customHeight="1">
      <c r="C118" s="71"/>
    </row>
    <row r="119" spans="3:3" ht="14.25" customHeight="1">
      <c r="C119" s="71"/>
    </row>
    <row r="120" spans="3:3" ht="14.25" customHeight="1">
      <c r="C120" s="71"/>
    </row>
    <row r="121" spans="3:3" ht="14.25" customHeight="1">
      <c r="C121" s="71"/>
    </row>
    <row r="122" spans="3:3" ht="14.25" customHeight="1">
      <c r="C122" s="71"/>
    </row>
    <row r="123" spans="3:3" ht="14.25" customHeight="1">
      <c r="C123" s="71"/>
    </row>
    <row r="124" spans="3:3" ht="14.25" customHeight="1">
      <c r="C124" s="71"/>
    </row>
    <row r="125" spans="3:3" ht="14.25" customHeight="1">
      <c r="C125" s="71"/>
    </row>
    <row r="126" spans="3:3" ht="14.25" customHeight="1">
      <c r="C126" s="71"/>
    </row>
    <row r="127" spans="3:3" ht="14.25" customHeight="1">
      <c r="C127" s="71"/>
    </row>
    <row r="128" spans="3:3" ht="14.25" customHeight="1">
      <c r="C128" s="71"/>
    </row>
    <row r="129" spans="3:3" ht="14.25" customHeight="1">
      <c r="C129" s="71"/>
    </row>
    <row r="130" spans="3:3" ht="14.25" customHeight="1">
      <c r="C130" s="71"/>
    </row>
    <row r="131" spans="3:3" ht="14.25" customHeight="1">
      <c r="C131" s="71"/>
    </row>
    <row r="132" spans="3:3" ht="14.25" customHeight="1">
      <c r="C132" s="71"/>
    </row>
    <row r="133" spans="3:3" ht="14.25" customHeight="1">
      <c r="C133" s="71"/>
    </row>
    <row r="134" spans="3:3" ht="14.25" customHeight="1">
      <c r="C134" s="71"/>
    </row>
    <row r="135" spans="3:3" ht="14.25" customHeight="1">
      <c r="C135" s="71"/>
    </row>
    <row r="136" spans="3:3" ht="14.25" customHeight="1">
      <c r="C136" s="71"/>
    </row>
    <row r="137" spans="3:3" ht="14.25" customHeight="1">
      <c r="C137" s="71"/>
    </row>
    <row r="138" spans="3:3" ht="14.25" customHeight="1">
      <c r="C138" s="71"/>
    </row>
    <row r="139" spans="3:3" ht="14.25" customHeight="1">
      <c r="C139" s="71"/>
    </row>
    <row r="140" spans="3:3" ht="14.25" customHeight="1">
      <c r="C140" s="71"/>
    </row>
    <row r="141" spans="3:3" ht="14.25" customHeight="1">
      <c r="C141" s="71"/>
    </row>
    <row r="142" spans="3:3" ht="14.25" customHeight="1">
      <c r="C142" s="71"/>
    </row>
    <row r="143" spans="3:3" ht="14.25" customHeight="1">
      <c r="C143" s="71"/>
    </row>
    <row r="144" spans="3:3" ht="14.25" customHeight="1">
      <c r="C144" s="71"/>
    </row>
    <row r="145" spans="3:3" ht="14.25" customHeight="1">
      <c r="C145" s="71"/>
    </row>
    <row r="146" spans="3:3" ht="14.25" customHeight="1">
      <c r="C146" s="71"/>
    </row>
    <row r="147" spans="3:3" ht="14.25" customHeight="1">
      <c r="C147" s="71"/>
    </row>
    <row r="148" spans="3:3" ht="14.25" customHeight="1">
      <c r="C148" s="71"/>
    </row>
    <row r="149" spans="3:3" ht="14.25" customHeight="1">
      <c r="C149" s="71"/>
    </row>
    <row r="150" spans="3:3" ht="14.25" customHeight="1">
      <c r="C150" s="71"/>
    </row>
    <row r="151" spans="3:3" ht="14.25" customHeight="1">
      <c r="C151" s="71"/>
    </row>
    <row r="152" spans="3:3" ht="14.25" customHeight="1">
      <c r="C152" s="71"/>
    </row>
    <row r="153" spans="3:3" ht="14.25" customHeight="1">
      <c r="C153" s="71"/>
    </row>
    <row r="154" spans="3:3" ht="14.25" customHeight="1">
      <c r="C154" s="71"/>
    </row>
    <row r="155" spans="3:3" ht="14.25" customHeight="1">
      <c r="C155" s="71"/>
    </row>
    <row r="156" spans="3:3" ht="14.25" customHeight="1">
      <c r="C156" s="71"/>
    </row>
    <row r="157" spans="3:3" ht="14.25" customHeight="1">
      <c r="C157" s="71"/>
    </row>
    <row r="158" spans="3:3" ht="14.25" customHeight="1">
      <c r="C158" s="71"/>
    </row>
    <row r="159" spans="3:3" ht="14.25" customHeight="1">
      <c r="C159" s="71"/>
    </row>
    <row r="160" spans="3:3" ht="14.25" customHeight="1">
      <c r="C160" s="71"/>
    </row>
    <row r="161" spans="3:3" ht="14.25" customHeight="1">
      <c r="C161" s="71"/>
    </row>
    <row r="162" spans="3:3" ht="14.25" customHeight="1">
      <c r="C162" s="71"/>
    </row>
    <row r="163" spans="3:3" ht="14.25" customHeight="1">
      <c r="C163" s="71"/>
    </row>
    <row r="164" spans="3:3" ht="14.25" customHeight="1">
      <c r="C164" s="71"/>
    </row>
    <row r="165" spans="3:3" ht="14.25" customHeight="1">
      <c r="C165" s="71"/>
    </row>
    <row r="166" spans="3:3" ht="14.25" customHeight="1">
      <c r="C166" s="71"/>
    </row>
    <row r="167" spans="3:3" ht="14.25" customHeight="1">
      <c r="C167" s="71"/>
    </row>
    <row r="168" spans="3:3" ht="14.25" customHeight="1">
      <c r="C168" s="71"/>
    </row>
    <row r="169" spans="3:3" ht="14.25" customHeight="1">
      <c r="C169" s="71"/>
    </row>
    <row r="170" spans="3:3" ht="14.25" customHeight="1">
      <c r="C170" s="71"/>
    </row>
    <row r="171" spans="3:3" ht="14.25" customHeight="1">
      <c r="C171" s="71"/>
    </row>
    <row r="172" spans="3:3" ht="14.25" customHeight="1">
      <c r="C172" s="71"/>
    </row>
    <row r="173" spans="3:3" ht="14.25" customHeight="1">
      <c r="C173" s="71"/>
    </row>
    <row r="174" spans="3:3" ht="14.25" customHeight="1">
      <c r="C174" s="71"/>
    </row>
    <row r="175" spans="3:3" ht="14.25" customHeight="1">
      <c r="C175" s="71"/>
    </row>
    <row r="176" spans="3:3" ht="14.25" customHeight="1">
      <c r="C176" s="71"/>
    </row>
    <row r="177" spans="3:3" ht="14.25" customHeight="1">
      <c r="C177" s="71"/>
    </row>
    <row r="178" spans="3:3" ht="14.25" customHeight="1">
      <c r="C178" s="71"/>
    </row>
    <row r="179" spans="3:3" ht="14.25" customHeight="1">
      <c r="C179" s="71"/>
    </row>
    <row r="180" spans="3:3" ht="14.25" customHeight="1">
      <c r="C180" s="71"/>
    </row>
    <row r="181" spans="3:3" ht="14.25" customHeight="1">
      <c r="C181" s="71"/>
    </row>
    <row r="182" spans="3:3" ht="14.25" customHeight="1">
      <c r="C182" s="71"/>
    </row>
    <row r="183" spans="3:3" ht="14.25" customHeight="1">
      <c r="C183" s="71"/>
    </row>
    <row r="184" spans="3:3" ht="14.25" customHeight="1">
      <c r="C184" s="71"/>
    </row>
    <row r="185" spans="3:3" ht="14.25" customHeight="1">
      <c r="C185" s="71"/>
    </row>
    <row r="186" spans="3:3" ht="14.25" customHeight="1">
      <c r="C186" s="71"/>
    </row>
    <row r="187" spans="3:3" ht="14.25" customHeight="1">
      <c r="C187" s="71"/>
    </row>
    <row r="188" spans="3:3" ht="14.25" customHeight="1">
      <c r="C188" s="71"/>
    </row>
    <row r="189" spans="3:3" ht="14.25" customHeight="1">
      <c r="C189" s="71"/>
    </row>
    <row r="190" spans="3:3" ht="14.25" customHeight="1">
      <c r="C190" s="71"/>
    </row>
    <row r="191" spans="3:3" ht="14.25" customHeight="1">
      <c r="C191" s="71"/>
    </row>
    <row r="192" spans="3:3" ht="14.25" customHeight="1">
      <c r="C192" s="71"/>
    </row>
    <row r="193" spans="3:3" ht="14.25" customHeight="1">
      <c r="C193" s="71"/>
    </row>
    <row r="194" spans="3:3" ht="14.25" customHeight="1">
      <c r="C194" s="71"/>
    </row>
    <row r="195" spans="3:3" ht="14.25" customHeight="1">
      <c r="C195" s="71"/>
    </row>
    <row r="196" spans="3:3" ht="14.25" customHeight="1">
      <c r="C196" s="71"/>
    </row>
    <row r="197" spans="3:3" ht="14.25" customHeight="1">
      <c r="C197" s="71"/>
    </row>
    <row r="198" spans="3:3" ht="14.25" customHeight="1">
      <c r="C198" s="71"/>
    </row>
    <row r="199" spans="3:3" ht="14.25" customHeight="1">
      <c r="C199" s="71"/>
    </row>
    <row r="200" spans="3:3" ht="14.25" customHeight="1">
      <c r="C200" s="71"/>
    </row>
    <row r="201" spans="3:3" ht="14.25" customHeight="1">
      <c r="C201" s="71"/>
    </row>
    <row r="202" spans="3:3" ht="14.25" customHeight="1">
      <c r="C202" s="71"/>
    </row>
    <row r="203" spans="3:3" ht="14.25" customHeight="1">
      <c r="C203" s="71"/>
    </row>
    <row r="204" spans="3:3" ht="14.25" customHeight="1">
      <c r="C204" s="71"/>
    </row>
    <row r="205" spans="3:3" ht="14.25" customHeight="1">
      <c r="C205" s="71"/>
    </row>
    <row r="206" spans="3:3" ht="14.25" customHeight="1">
      <c r="C206" s="71"/>
    </row>
    <row r="207" spans="3:3" ht="14.25" customHeight="1">
      <c r="C207" s="71"/>
    </row>
    <row r="208" spans="3:3" ht="14.25" customHeight="1">
      <c r="C208" s="71"/>
    </row>
    <row r="209" spans="3:3" ht="14.25" customHeight="1">
      <c r="C209" s="71"/>
    </row>
    <row r="210" spans="3:3" ht="14.25" customHeight="1">
      <c r="C210" s="71"/>
    </row>
    <row r="211" spans="3:3" ht="14.25" customHeight="1">
      <c r="C211" s="71"/>
    </row>
    <row r="212" spans="3:3" ht="14.25" customHeight="1">
      <c r="C212" s="71"/>
    </row>
    <row r="213" spans="3:3" ht="14.25" customHeight="1">
      <c r="C213" s="71"/>
    </row>
    <row r="214" spans="3:3" ht="14.25" customHeight="1">
      <c r="C214" s="71"/>
    </row>
    <row r="215" spans="3:3" ht="14.25" customHeight="1">
      <c r="C215" s="71"/>
    </row>
    <row r="216" spans="3:3" ht="14.25" customHeight="1">
      <c r="C216" s="71"/>
    </row>
    <row r="217" spans="3:3" ht="14.25" customHeight="1">
      <c r="C217" s="71"/>
    </row>
    <row r="218" spans="3:3" ht="14.25" customHeight="1">
      <c r="C218" s="71"/>
    </row>
    <row r="219" spans="3:3" ht="14.25" customHeight="1">
      <c r="C219" s="71"/>
    </row>
    <row r="220" spans="3:3" ht="14.25" customHeight="1">
      <c r="C220" s="71"/>
    </row>
    <row r="221" spans="3:3" ht="14.25" customHeight="1">
      <c r="C221" s="71"/>
    </row>
    <row r="222" spans="3:3" ht="14.25" customHeight="1">
      <c r="C222" s="71"/>
    </row>
    <row r="223" spans="3:3" ht="14.25" customHeight="1">
      <c r="C223" s="71"/>
    </row>
    <row r="224" spans="3:3" ht="14.25" customHeight="1">
      <c r="C224" s="71"/>
    </row>
    <row r="225" spans="3:3" ht="14.25" customHeight="1">
      <c r="C225" s="71"/>
    </row>
    <row r="226" spans="3:3" ht="14.25" customHeight="1">
      <c r="C226" s="71"/>
    </row>
    <row r="227" spans="3:3" ht="14.25" customHeight="1">
      <c r="C227" s="71"/>
    </row>
    <row r="228" spans="3:3" ht="14.25" customHeight="1">
      <c r="C228" s="71"/>
    </row>
    <row r="229" spans="3:3" ht="14.25" customHeight="1">
      <c r="C229" s="71"/>
    </row>
    <row r="230" spans="3:3" ht="14.25" customHeight="1">
      <c r="C230" s="71"/>
    </row>
    <row r="231" spans="3:3" ht="14.25" customHeight="1">
      <c r="C231" s="71"/>
    </row>
    <row r="232" spans="3:3" ht="14.25" customHeight="1">
      <c r="C232" s="71"/>
    </row>
    <row r="233" spans="3:3" ht="14.25" customHeight="1">
      <c r="C233" s="71"/>
    </row>
    <row r="234" spans="3:3" ht="14.25" customHeight="1">
      <c r="C234" s="71"/>
    </row>
    <row r="235" spans="3:3" ht="14.25" customHeight="1">
      <c r="C235" s="71"/>
    </row>
    <row r="236" spans="3:3" ht="14.25" customHeight="1">
      <c r="C236" s="71"/>
    </row>
    <row r="237" spans="3:3" ht="14.25" customHeight="1">
      <c r="C237" s="71"/>
    </row>
    <row r="238" spans="3:3" ht="14.25" customHeight="1">
      <c r="C238" s="71"/>
    </row>
    <row r="239" spans="3:3" ht="14.25" customHeight="1">
      <c r="C239" s="71"/>
    </row>
    <row r="240" spans="3:3" ht="14.25" customHeight="1">
      <c r="C240" s="71"/>
    </row>
    <row r="241" spans="3:3" ht="14.25" customHeight="1">
      <c r="C241" s="71"/>
    </row>
    <row r="242" spans="3:3" ht="14.25" customHeight="1">
      <c r="C242" s="71"/>
    </row>
    <row r="243" spans="3:3" ht="14.25" customHeight="1">
      <c r="C243" s="71"/>
    </row>
    <row r="244" spans="3:3" ht="14.25" customHeight="1">
      <c r="C244" s="71"/>
    </row>
    <row r="245" spans="3:3" ht="14.25" customHeight="1">
      <c r="C245" s="71"/>
    </row>
    <row r="246" spans="3:3" ht="14.25" customHeight="1">
      <c r="C246" s="71"/>
    </row>
    <row r="247" spans="3:3" ht="14.25" customHeight="1">
      <c r="C247" s="71"/>
    </row>
    <row r="248" spans="3:3" ht="14.25" customHeight="1">
      <c r="C248" s="71"/>
    </row>
    <row r="249" spans="3:3" ht="14.25" customHeight="1">
      <c r="C249" s="71"/>
    </row>
    <row r="250" spans="3:3" ht="14.25" customHeight="1">
      <c r="C250" s="71"/>
    </row>
    <row r="251" spans="3:3" ht="14.25" customHeight="1">
      <c r="C251" s="71"/>
    </row>
    <row r="252" spans="3:3" ht="14.25" customHeight="1">
      <c r="C252" s="71"/>
    </row>
    <row r="253" spans="3:3" ht="14.25" customHeight="1">
      <c r="C253" s="71"/>
    </row>
    <row r="254" spans="3:3" ht="14.25" customHeight="1">
      <c r="C254" s="71"/>
    </row>
    <row r="255" spans="3:3" ht="14.25" customHeight="1">
      <c r="C255" s="71"/>
    </row>
    <row r="256" spans="3:3" ht="14.25" customHeight="1">
      <c r="C256" s="71"/>
    </row>
    <row r="257" spans="3:3" ht="14.25" customHeight="1">
      <c r="C257" s="71"/>
    </row>
    <row r="258" spans="3:3" ht="14.25" customHeight="1">
      <c r="C258" s="71"/>
    </row>
    <row r="259" spans="3:3" ht="14.25" customHeight="1">
      <c r="C259" s="71"/>
    </row>
    <row r="260" spans="3:3" ht="14.25" customHeight="1">
      <c r="C260" s="71"/>
    </row>
    <row r="261" spans="3:3" ht="14.25" customHeight="1">
      <c r="C261" s="71"/>
    </row>
    <row r="262" spans="3:3" ht="14.25" customHeight="1">
      <c r="C262" s="71"/>
    </row>
    <row r="263" spans="3:3" ht="14.25" customHeight="1">
      <c r="C263" s="71"/>
    </row>
    <row r="264" spans="3:3" ht="14.25" customHeight="1">
      <c r="C264" s="71"/>
    </row>
    <row r="265" spans="3:3" ht="14.25" customHeight="1">
      <c r="C265" s="71"/>
    </row>
    <row r="266" spans="3:3" ht="14.25" customHeight="1">
      <c r="C266" s="71"/>
    </row>
    <row r="267" spans="3:3" ht="14.25" customHeight="1">
      <c r="C267" s="71"/>
    </row>
    <row r="268" spans="3:3" ht="14.25" customHeight="1">
      <c r="C268" s="71"/>
    </row>
    <row r="269" spans="3:3" ht="14.25" customHeight="1">
      <c r="C269" s="71"/>
    </row>
    <row r="270" spans="3:3" ht="14.25" customHeight="1">
      <c r="C270" s="71"/>
    </row>
    <row r="271" spans="3:3" ht="14.25" customHeight="1">
      <c r="C271" s="71"/>
    </row>
    <row r="272" spans="3:3" ht="14.25" customHeight="1">
      <c r="C272" s="71"/>
    </row>
    <row r="273" spans="3:3" ht="14.25" customHeight="1">
      <c r="C273" s="71"/>
    </row>
    <row r="274" spans="3:3" ht="14.25" customHeight="1">
      <c r="C274" s="71"/>
    </row>
    <row r="275" spans="3:3" ht="14.25" customHeight="1">
      <c r="C275" s="71"/>
    </row>
    <row r="276" spans="3:3" ht="14.25" customHeight="1">
      <c r="C276" s="71"/>
    </row>
    <row r="277" spans="3:3" ht="14.25" customHeight="1">
      <c r="C277" s="71"/>
    </row>
    <row r="278" spans="3:3" ht="14.25" customHeight="1">
      <c r="C278" s="71"/>
    </row>
    <row r="279" spans="3:3" ht="14.25" customHeight="1">
      <c r="C279" s="71"/>
    </row>
    <row r="280" spans="3:3" ht="14.25" customHeight="1">
      <c r="C280" s="71"/>
    </row>
    <row r="281" spans="3:3" ht="14.25" customHeight="1">
      <c r="C281" s="71"/>
    </row>
    <row r="282" spans="3:3" ht="14.25" customHeight="1">
      <c r="C282" s="71"/>
    </row>
    <row r="283" spans="3:3" ht="14.25" customHeight="1">
      <c r="C283" s="71"/>
    </row>
    <row r="284" spans="3:3" ht="14.25" customHeight="1">
      <c r="C284" s="71"/>
    </row>
    <row r="285" spans="3:3" ht="14.25" customHeight="1">
      <c r="C285" s="71"/>
    </row>
    <row r="286" spans="3:3" ht="14.25" customHeight="1">
      <c r="C286" s="71"/>
    </row>
    <row r="287" spans="3:3" ht="14.25" customHeight="1">
      <c r="C287" s="71"/>
    </row>
    <row r="288" spans="3:3" ht="14.25" customHeight="1">
      <c r="C288" s="71"/>
    </row>
    <row r="289" spans="3:3" ht="14.25" customHeight="1">
      <c r="C289" s="71"/>
    </row>
    <row r="290" spans="3:3" ht="14.25" customHeight="1">
      <c r="C290" s="71"/>
    </row>
    <row r="291" spans="3:3" ht="14.25" customHeight="1">
      <c r="C291" s="71"/>
    </row>
    <row r="292" spans="3:3" ht="14.25" customHeight="1">
      <c r="C292" s="71"/>
    </row>
    <row r="293" spans="3:3" ht="14.25" customHeight="1">
      <c r="C293" s="71"/>
    </row>
    <row r="294" spans="3:3" ht="14.25" customHeight="1">
      <c r="C294" s="71"/>
    </row>
    <row r="295" spans="3:3" ht="14.25" customHeight="1">
      <c r="C295" s="71"/>
    </row>
    <row r="296" spans="3:3" ht="14.25" customHeight="1">
      <c r="C296" s="71"/>
    </row>
    <row r="297" spans="3:3" ht="14.25" customHeight="1">
      <c r="C297" s="71"/>
    </row>
    <row r="298" spans="3:3" ht="14.25" customHeight="1">
      <c r="C298" s="71"/>
    </row>
    <row r="299" spans="3:3" ht="14.25" customHeight="1">
      <c r="C299" s="71"/>
    </row>
    <row r="300" spans="3:3" ht="14.25" customHeight="1">
      <c r="C300" s="71"/>
    </row>
    <row r="301" spans="3:3" ht="14.25" customHeight="1">
      <c r="C301" s="71"/>
    </row>
    <row r="302" spans="3:3" ht="14.25" customHeight="1">
      <c r="C302" s="71"/>
    </row>
    <row r="303" spans="3:3" ht="14.25" customHeight="1">
      <c r="C303" s="71"/>
    </row>
    <row r="304" spans="3:3" ht="14.25" customHeight="1">
      <c r="C304" s="71"/>
    </row>
    <row r="305" spans="3:3" ht="14.25" customHeight="1">
      <c r="C305" s="71"/>
    </row>
    <row r="306" spans="3:3" ht="14.25" customHeight="1">
      <c r="C306" s="71"/>
    </row>
    <row r="307" spans="3:3" ht="14.25" customHeight="1">
      <c r="C307" s="71"/>
    </row>
    <row r="308" spans="3:3" ht="14.25" customHeight="1">
      <c r="C308" s="71"/>
    </row>
    <row r="309" spans="3:3" ht="14.25" customHeight="1">
      <c r="C309" s="71"/>
    </row>
    <row r="310" spans="3:3" ht="14.25" customHeight="1">
      <c r="C310" s="71"/>
    </row>
    <row r="311" spans="3:3" ht="14.25" customHeight="1">
      <c r="C311" s="71"/>
    </row>
    <row r="312" spans="3:3" ht="14.25" customHeight="1">
      <c r="C312" s="71"/>
    </row>
    <row r="313" spans="3:3" ht="14.25" customHeight="1">
      <c r="C313" s="71"/>
    </row>
    <row r="314" spans="3:3" ht="14.25" customHeight="1">
      <c r="C314" s="71"/>
    </row>
    <row r="315" spans="3:3" ht="14.25" customHeight="1">
      <c r="C315" s="71"/>
    </row>
    <row r="316" spans="3:3" ht="14.25" customHeight="1">
      <c r="C316" s="71"/>
    </row>
    <row r="317" spans="3:3" ht="14.25" customHeight="1">
      <c r="C317" s="71"/>
    </row>
    <row r="318" spans="3:3" ht="14.25" customHeight="1">
      <c r="C318" s="71"/>
    </row>
    <row r="319" spans="3:3" ht="14.25" customHeight="1">
      <c r="C319" s="71"/>
    </row>
    <row r="320" spans="3:3" ht="14.25" customHeight="1">
      <c r="C320" s="71"/>
    </row>
    <row r="321" spans="3:3" ht="14.25" customHeight="1">
      <c r="C321" s="71"/>
    </row>
    <row r="322" spans="3:3" ht="14.25" customHeight="1">
      <c r="C322" s="71"/>
    </row>
    <row r="323" spans="3:3" ht="14.25" customHeight="1">
      <c r="C323" s="71"/>
    </row>
    <row r="324" spans="3:3" ht="14.25" customHeight="1">
      <c r="C324" s="71"/>
    </row>
    <row r="325" spans="3:3" ht="14.25" customHeight="1">
      <c r="C325" s="71"/>
    </row>
    <row r="326" spans="3:3" ht="14.25" customHeight="1">
      <c r="C326" s="71"/>
    </row>
    <row r="327" spans="3:3" ht="14.25" customHeight="1">
      <c r="C327" s="71"/>
    </row>
    <row r="328" spans="3:3" ht="14.25" customHeight="1">
      <c r="C328" s="71"/>
    </row>
    <row r="329" spans="3:3" ht="14.25" customHeight="1">
      <c r="C329" s="71"/>
    </row>
    <row r="330" spans="3:3" ht="14.25" customHeight="1">
      <c r="C330" s="71"/>
    </row>
    <row r="331" spans="3:3" ht="14.25" customHeight="1">
      <c r="C331" s="71"/>
    </row>
    <row r="332" spans="3:3" ht="14.25" customHeight="1">
      <c r="C332" s="71"/>
    </row>
    <row r="333" spans="3:3" ht="14.25" customHeight="1">
      <c r="C333" s="71"/>
    </row>
    <row r="334" spans="3:3" ht="14.25" customHeight="1">
      <c r="C334" s="71"/>
    </row>
    <row r="335" spans="3:3" ht="14.25" customHeight="1">
      <c r="C335" s="71"/>
    </row>
    <row r="336" spans="3:3" ht="14.25" customHeight="1">
      <c r="C336" s="71"/>
    </row>
    <row r="337" spans="3:3" ht="14.25" customHeight="1">
      <c r="C337" s="71"/>
    </row>
    <row r="338" spans="3:3" ht="14.25" customHeight="1">
      <c r="C338" s="71"/>
    </row>
    <row r="339" spans="3:3" ht="14.25" customHeight="1">
      <c r="C339" s="71"/>
    </row>
    <row r="340" spans="3:3" ht="14.25" customHeight="1">
      <c r="C340" s="71"/>
    </row>
    <row r="341" spans="3:3" ht="14.25" customHeight="1">
      <c r="C341" s="71"/>
    </row>
    <row r="342" spans="3:3" ht="14.25" customHeight="1">
      <c r="C342" s="71"/>
    </row>
    <row r="343" spans="3:3" ht="14.25" customHeight="1">
      <c r="C343" s="71"/>
    </row>
    <row r="344" spans="3:3" ht="14.25" customHeight="1">
      <c r="C344" s="71"/>
    </row>
    <row r="345" spans="3:3" ht="14.25" customHeight="1">
      <c r="C345" s="71"/>
    </row>
    <row r="346" spans="3:3" ht="14.25" customHeight="1">
      <c r="C346" s="71"/>
    </row>
    <row r="347" spans="3:3" ht="14.25" customHeight="1">
      <c r="C347" s="71"/>
    </row>
    <row r="348" spans="3:3" ht="14.25" customHeight="1">
      <c r="C348" s="71"/>
    </row>
    <row r="349" spans="3:3" ht="14.25" customHeight="1">
      <c r="C349" s="71"/>
    </row>
    <row r="350" spans="3:3" ht="14.25" customHeight="1">
      <c r="C350" s="71"/>
    </row>
    <row r="351" spans="3:3" ht="14.25" customHeight="1">
      <c r="C351" s="71"/>
    </row>
    <row r="352" spans="3:3" ht="14.25" customHeight="1">
      <c r="C352" s="71"/>
    </row>
    <row r="353" spans="3:3" ht="14.25" customHeight="1">
      <c r="C353" s="71"/>
    </row>
    <row r="354" spans="3:3" ht="14.25" customHeight="1">
      <c r="C354" s="71"/>
    </row>
    <row r="355" spans="3:3" ht="14.25" customHeight="1">
      <c r="C355" s="71"/>
    </row>
    <row r="356" spans="3:3" ht="14.25" customHeight="1">
      <c r="C356" s="71"/>
    </row>
    <row r="357" spans="3:3" ht="14.25" customHeight="1">
      <c r="C357" s="71"/>
    </row>
    <row r="358" spans="3:3" ht="14.25" customHeight="1">
      <c r="C358" s="71"/>
    </row>
    <row r="359" spans="3:3" ht="14.25" customHeight="1">
      <c r="C359" s="71"/>
    </row>
    <row r="360" spans="3:3" ht="14.25" customHeight="1">
      <c r="C360" s="71"/>
    </row>
    <row r="361" spans="3:3" ht="14.25" customHeight="1">
      <c r="C361" s="71"/>
    </row>
    <row r="362" spans="3:3" ht="14.25" customHeight="1">
      <c r="C362" s="71"/>
    </row>
    <row r="363" spans="3:3" ht="14.25" customHeight="1">
      <c r="C363" s="71"/>
    </row>
    <row r="364" spans="3:3" ht="14.25" customHeight="1">
      <c r="C364" s="71"/>
    </row>
    <row r="365" spans="3:3" ht="14.25" customHeight="1">
      <c r="C365" s="71"/>
    </row>
    <row r="366" spans="3:3" ht="14.25" customHeight="1">
      <c r="C366" s="71"/>
    </row>
    <row r="367" spans="3:3" ht="14.25" customHeight="1">
      <c r="C367" s="71"/>
    </row>
    <row r="368" spans="3:3" ht="14.25" customHeight="1">
      <c r="C368" s="71"/>
    </row>
    <row r="369" spans="3:3" ht="14.25" customHeight="1">
      <c r="C369" s="71"/>
    </row>
    <row r="370" spans="3:3" ht="14.25" customHeight="1">
      <c r="C370" s="71"/>
    </row>
    <row r="371" spans="3:3" ht="14.25" customHeight="1">
      <c r="C371" s="71"/>
    </row>
    <row r="372" spans="3:3" ht="14.25" customHeight="1">
      <c r="C372" s="71"/>
    </row>
    <row r="373" spans="3:3" ht="14.25" customHeight="1">
      <c r="C373" s="71"/>
    </row>
    <row r="374" spans="3:3" ht="14.25" customHeight="1">
      <c r="C374" s="71"/>
    </row>
    <row r="375" spans="3:3" ht="14.25" customHeight="1">
      <c r="C375" s="71"/>
    </row>
    <row r="376" spans="3:3" ht="14.25" customHeight="1">
      <c r="C376" s="71"/>
    </row>
    <row r="377" spans="3:3" ht="14.25" customHeight="1">
      <c r="C377" s="71"/>
    </row>
    <row r="378" spans="3:3" ht="14.25" customHeight="1">
      <c r="C378" s="71"/>
    </row>
    <row r="379" spans="3:3" ht="14.25" customHeight="1">
      <c r="C379" s="71"/>
    </row>
    <row r="380" spans="3:3" ht="14.25" customHeight="1">
      <c r="C380" s="71"/>
    </row>
    <row r="381" spans="3:3" ht="14.25" customHeight="1">
      <c r="C381" s="71"/>
    </row>
    <row r="382" spans="3:3" ht="14.25" customHeight="1">
      <c r="C382" s="71"/>
    </row>
    <row r="383" spans="3:3" ht="14.25" customHeight="1">
      <c r="C383" s="71"/>
    </row>
    <row r="384" spans="3:3" ht="14.25" customHeight="1">
      <c r="C384" s="71"/>
    </row>
    <row r="385" spans="3:3" ht="14.25" customHeight="1">
      <c r="C385" s="71"/>
    </row>
    <row r="386" spans="3:3" ht="14.25" customHeight="1">
      <c r="C386" s="71"/>
    </row>
    <row r="387" spans="3:3" ht="14.25" customHeight="1">
      <c r="C387" s="71"/>
    </row>
    <row r="388" spans="3:3" ht="14.25" customHeight="1">
      <c r="C388" s="71"/>
    </row>
    <row r="389" spans="3:3" ht="14.25" customHeight="1">
      <c r="C389" s="71"/>
    </row>
    <row r="390" spans="3:3" ht="14.25" customHeight="1">
      <c r="C390" s="71"/>
    </row>
    <row r="391" spans="3:3" ht="14.25" customHeight="1">
      <c r="C391" s="71"/>
    </row>
    <row r="392" spans="3:3" ht="14.25" customHeight="1">
      <c r="C392" s="71"/>
    </row>
    <row r="393" spans="3:3" ht="14.25" customHeight="1">
      <c r="C393" s="71"/>
    </row>
    <row r="394" spans="3:3" ht="14.25" customHeight="1">
      <c r="C394" s="71"/>
    </row>
    <row r="395" spans="3:3" ht="14.25" customHeight="1">
      <c r="C395" s="71"/>
    </row>
    <row r="396" spans="3:3" ht="14.25" customHeight="1">
      <c r="C396" s="71"/>
    </row>
    <row r="397" spans="3:3" ht="14.25" customHeight="1">
      <c r="C397" s="71"/>
    </row>
    <row r="398" spans="3:3" ht="14.25" customHeight="1">
      <c r="C398" s="71"/>
    </row>
    <row r="399" spans="3:3" ht="14.25" customHeight="1">
      <c r="C399" s="71"/>
    </row>
    <row r="400" spans="3:3" ht="14.25" customHeight="1">
      <c r="C400" s="71"/>
    </row>
    <row r="401" spans="3:3" ht="14.25" customHeight="1">
      <c r="C401" s="71"/>
    </row>
    <row r="402" spans="3:3" ht="14.25" customHeight="1">
      <c r="C402" s="71"/>
    </row>
    <row r="403" spans="3:3" ht="14.25" customHeight="1">
      <c r="C403" s="71"/>
    </row>
    <row r="404" spans="3:3" ht="14.25" customHeight="1">
      <c r="C404" s="71"/>
    </row>
    <row r="405" spans="3:3" ht="14.25" customHeight="1">
      <c r="C405" s="71"/>
    </row>
    <row r="406" spans="3:3" ht="14.25" customHeight="1">
      <c r="C406" s="71"/>
    </row>
    <row r="407" spans="3:3" ht="14.25" customHeight="1">
      <c r="C407" s="71"/>
    </row>
    <row r="408" spans="3:3" ht="14.25" customHeight="1">
      <c r="C408" s="71"/>
    </row>
    <row r="409" spans="3:3" ht="14.25" customHeight="1">
      <c r="C409" s="71"/>
    </row>
    <row r="410" spans="3:3" ht="14.25" customHeight="1">
      <c r="C410" s="71"/>
    </row>
    <row r="411" spans="3:3" ht="14.25" customHeight="1">
      <c r="C411" s="71"/>
    </row>
    <row r="412" spans="3:3" ht="14.25" customHeight="1">
      <c r="C412" s="71"/>
    </row>
    <row r="413" spans="3:3" ht="14.25" customHeight="1">
      <c r="C413" s="71"/>
    </row>
    <row r="414" spans="3:3" ht="14.25" customHeight="1">
      <c r="C414" s="71"/>
    </row>
    <row r="415" spans="3:3" ht="14.25" customHeight="1">
      <c r="C415" s="71"/>
    </row>
    <row r="416" spans="3:3" ht="14.25" customHeight="1">
      <c r="C416" s="71"/>
    </row>
    <row r="417" spans="3:3" ht="14.25" customHeight="1">
      <c r="C417" s="71"/>
    </row>
    <row r="418" spans="3:3" ht="14.25" customHeight="1">
      <c r="C418" s="71"/>
    </row>
    <row r="419" spans="3:3" ht="14.25" customHeight="1">
      <c r="C419" s="71"/>
    </row>
    <row r="420" spans="3:3" ht="14.25" customHeight="1">
      <c r="C420" s="71"/>
    </row>
    <row r="421" spans="3:3" ht="14.25" customHeight="1">
      <c r="C421" s="71"/>
    </row>
    <row r="422" spans="3:3" ht="14.25" customHeight="1">
      <c r="C422" s="71"/>
    </row>
    <row r="423" spans="3:3" ht="14.25" customHeight="1">
      <c r="C423" s="71"/>
    </row>
    <row r="424" spans="3:3" ht="14.25" customHeight="1">
      <c r="C424" s="71"/>
    </row>
    <row r="425" spans="3:3" ht="14.25" customHeight="1">
      <c r="C425" s="71"/>
    </row>
    <row r="426" spans="3:3" ht="14.25" customHeight="1">
      <c r="C426" s="71"/>
    </row>
    <row r="427" spans="3:3" ht="14.25" customHeight="1">
      <c r="C427" s="71"/>
    </row>
    <row r="428" spans="3:3" ht="14.25" customHeight="1">
      <c r="C428" s="71"/>
    </row>
    <row r="429" spans="3:3" ht="14.25" customHeight="1">
      <c r="C429" s="71"/>
    </row>
    <row r="430" spans="3:3" ht="14.25" customHeight="1">
      <c r="C430" s="71"/>
    </row>
    <row r="431" spans="3:3" ht="14.25" customHeight="1">
      <c r="C431" s="71"/>
    </row>
    <row r="432" spans="3:3" ht="14.25" customHeight="1">
      <c r="C432" s="71"/>
    </row>
    <row r="433" spans="3:3" ht="14.25" customHeight="1">
      <c r="C433" s="71"/>
    </row>
    <row r="434" spans="3:3" ht="14.25" customHeight="1">
      <c r="C434" s="71"/>
    </row>
    <row r="435" spans="3:3" ht="14.25" customHeight="1">
      <c r="C435" s="71"/>
    </row>
    <row r="436" spans="3:3" ht="14.25" customHeight="1">
      <c r="C436" s="71"/>
    </row>
    <row r="437" spans="3:3" ht="14.25" customHeight="1">
      <c r="C437" s="71"/>
    </row>
    <row r="438" spans="3:3" ht="14.25" customHeight="1">
      <c r="C438" s="71"/>
    </row>
    <row r="439" spans="3:3" ht="14.25" customHeight="1">
      <c r="C439" s="71"/>
    </row>
    <row r="440" spans="3:3" ht="14.25" customHeight="1">
      <c r="C440" s="71"/>
    </row>
    <row r="441" spans="3:3" ht="14.25" customHeight="1">
      <c r="C441" s="71"/>
    </row>
    <row r="442" spans="3:3" ht="14.25" customHeight="1">
      <c r="C442" s="71"/>
    </row>
    <row r="443" spans="3:3" ht="14.25" customHeight="1">
      <c r="C443" s="71"/>
    </row>
    <row r="444" spans="3:3" ht="14.25" customHeight="1">
      <c r="C444" s="71"/>
    </row>
    <row r="445" spans="3:3" ht="14.25" customHeight="1">
      <c r="C445" s="71"/>
    </row>
    <row r="446" spans="3:3" ht="14.25" customHeight="1">
      <c r="C446" s="71"/>
    </row>
    <row r="447" spans="3:3" ht="14.25" customHeight="1">
      <c r="C447" s="71"/>
    </row>
    <row r="448" spans="3:3" ht="14.25" customHeight="1">
      <c r="C448" s="71"/>
    </row>
    <row r="449" spans="3:3" ht="14.25" customHeight="1">
      <c r="C449" s="71"/>
    </row>
    <row r="450" spans="3:3" ht="14.25" customHeight="1">
      <c r="C450" s="71"/>
    </row>
    <row r="451" spans="3:3" ht="14.25" customHeight="1">
      <c r="C451" s="71"/>
    </row>
    <row r="452" spans="3:3" ht="14.25" customHeight="1">
      <c r="C452" s="71"/>
    </row>
    <row r="453" spans="3:3" ht="14.25" customHeight="1">
      <c r="C453" s="71"/>
    </row>
    <row r="454" spans="3:3" ht="14.25" customHeight="1">
      <c r="C454" s="71"/>
    </row>
    <row r="455" spans="3:3" ht="14.25" customHeight="1">
      <c r="C455" s="71"/>
    </row>
    <row r="456" spans="3:3" ht="14.25" customHeight="1">
      <c r="C456" s="71"/>
    </row>
    <row r="457" spans="3:3" ht="14.25" customHeight="1">
      <c r="C457" s="71"/>
    </row>
    <row r="458" spans="3:3" ht="14.25" customHeight="1">
      <c r="C458" s="71"/>
    </row>
    <row r="459" spans="3:3" ht="14.25" customHeight="1">
      <c r="C459" s="71"/>
    </row>
    <row r="460" spans="3:3" ht="14.25" customHeight="1">
      <c r="C460" s="71"/>
    </row>
    <row r="461" spans="3:3" ht="14.25" customHeight="1">
      <c r="C461" s="71"/>
    </row>
    <row r="462" spans="3:3" ht="14.25" customHeight="1">
      <c r="C462" s="71"/>
    </row>
    <row r="463" spans="3:3" ht="14.25" customHeight="1">
      <c r="C463" s="71"/>
    </row>
    <row r="464" spans="3:3" ht="14.25" customHeight="1">
      <c r="C464" s="71"/>
    </row>
    <row r="465" spans="3:3" ht="14.25" customHeight="1">
      <c r="C465" s="71"/>
    </row>
    <row r="466" spans="3:3" ht="14.25" customHeight="1">
      <c r="C466" s="71"/>
    </row>
    <row r="467" spans="3:3" ht="14.25" customHeight="1">
      <c r="C467" s="71"/>
    </row>
    <row r="468" spans="3:3" ht="14.25" customHeight="1">
      <c r="C468" s="71"/>
    </row>
    <row r="469" spans="3:3" ht="14.25" customHeight="1">
      <c r="C469" s="71"/>
    </row>
    <row r="470" spans="3:3" ht="14.25" customHeight="1">
      <c r="C470" s="71"/>
    </row>
    <row r="471" spans="3:3" ht="14.25" customHeight="1">
      <c r="C471" s="71"/>
    </row>
    <row r="472" spans="3:3" ht="14.25" customHeight="1">
      <c r="C472" s="71"/>
    </row>
    <row r="473" spans="3:3" ht="14.25" customHeight="1">
      <c r="C473" s="71"/>
    </row>
    <row r="474" spans="3:3" ht="14.25" customHeight="1">
      <c r="C474" s="71"/>
    </row>
    <row r="475" spans="3:3" ht="14.25" customHeight="1">
      <c r="C475" s="71"/>
    </row>
    <row r="476" spans="3:3" ht="14.25" customHeight="1">
      <c r="C476" s="71"/>
    </row>
    <row r="477" spans="3:3" ht="14.25" customHeight="1">
      <c r="C477" s="71"/>
    </row>
    <row r="478" spans="3:3" ht="14.25" customHeight="1">
      <c r="C478" s="71"/>
    </row>
    <row r="479" spans="3:3" ht="14.25" customHeight="1">
      <c r="C479" s="71"/>
    </row>
    <row r="480" spans="3:3" ht="14.25" customHeight="1">
      <c r="C480" s="71"/>
    </row>
    <row r="481" spans="3:3" ht="14.25" customHeight="1">
      <c r="C481" s="71"/>
    </row>
    <row r="482" spans="3:3" ht="14.25" customHeight="1">
      <c r="C482" s="71"/>
    </row>
    <row r="483" spans="3:3" ht="14.25" customHeight="1">
      <c r="C483" s="71"/>
    </row>
    <row r="484" spans="3:3" ht="14.25" customHeight="1">
      <c r="C484" s="71"/>
    </row>
    <row r="485" spans="3:3" ht="14.25" customHeight="1">
      <c r="C485" s="71"/>
    </row>
    <row r="486" spans="3:3" ht="14.25" customHeight="1">
      <c r="C486" s="71"/>
    </row>
    <row r="487" spans="3:3" ht="14.25" customHeight="1">
      <c r="C487" s="71"/>
    </row>
    <row r="488" spans="3:3" ht="14.25" customHeight="1">
      <c r="C488" s="71"/>
    </row>
    <row r="489" spans="3:3" ht="14.25" customHeight="1">
      <c r="C489" s="71"/>
    </row>
    <row r="490" spans="3:3" ht="14.25" customHeight="1">
      <c r="C490" s="71"/>
    </row>
    <row r="491" spans="3:3" ht="14.25" customHeight="1">
      <c r="C491" s="71"/>
    </row>
    <row r="492" spans="3:3" ht="14.25" customHeight="1">
      <c r="C492" s="71"/>
    </row>
    <row r="493" spans="3:3" ht="14.25" customHeight="1">
      <c r="C493" s="71"/>
    </row>
    <row r="494" spans="3:3" ht="14.25" customHeight="1">
      <c r="C494" s="71"/>
    </row>
    <row r="495" spans="3:3" ht="14.25" customHeight="1">
      <c r="C495" s="71"/>
    </row>
    <row r="496" spans="3:3" ht="14.25" customHeight="1">
      <c r="C496" s="71"/>
    </row>
    <row r="497" spans="3:3" ht="14.25" customHeight="1">
      <c r="C497" s="71"/>
    </row>
    <row r="498" spans="3:3" ht="14.25" customHeight="1">
      <c r="C498" s="71"/>
    </row>
    <row r="499" spans="3:3" ht="14.25" customHeight="1">
      <c r="C499" s="71"/>
    </row>
    <row r="500" spans="3:3" ht="14.25" customHeight="1">
      <c r="C500" s="71"/>
    </row>
    <row r="501" spans="3:3" ht="14.25" customHeight="1">
      <c r="C501" s="71"/>
    </row>
    <row r="502" spans="3:3" ht="14.25" customHeight="1">
      <c r="C502" s="71"/>
    </row>
    <row r="503" spans="3:3" ht="14.25" customHeight="1">
      <c r="C503" s="71"/>
    </row>
    <row r="504" spans="3:3" ht="14.25" customHeight="1">
      <c r="C504" s="71"/>
    </row>
    <row r="505" spans="3:3" ht="14.25" customHeight="1">
      <c r="C505" s="71"/>
    </row>
    <row r="506" spans="3:3" ht="14.25" customHeight="1">
      <c r="C506" s="71"/>
    </row>
    <row r="507" spans="3:3" ht="14.25" customHeight="1">
      <c r="C507" s="71"/>
    </row>
    <row r="508" spans="3:3" ht="14.25" customHeight="1">
      <c r="C508" s="71"/>
    </row>
    <row r="509" spans="3:3" ht="14.25" customHeight="1">
      <c r="C509" s="71"/>
    </row>
    <row r="510" spans="3:3" ht="14.25" customHeight="1">
      <c r="C510" s="71"/>
    </row>
    <row r="511" spans="3:3" ht="14.25" customHeight="1">
      <c r="C511" s="71"/>
    </row>
    <row r="512" spans="3:3" ht="14.25" customHeight="1">
      <c r="C512" s="71"/>
    </row>
    <row r="513" spans="3:3" ht="14.25" customHeight="1">
      <c r="C513" s="71"/>
    </row>
    <row r="514" spans="3:3" ht="14.25" customHeight="1">
      <c r="C514" s="71"/>
    </row>
    <row r="515" spans="3:3" ht="14.25" customHeight="1">
      <c r="C515" s="71"/>
    </row>
    <row r="516" spans="3:3" ht="14.25" customHeight="1">
      <c r="C516" s="71"/>
    </row>
    <row r="517" spans="3:3" ht="14.25" customHeight="1">
      <c r="C517" s="71"/>
    </row>
    <row r="518" spans="3:3" ht="14.25" customHeight="1">
      <c r="C518" s="71"/>
    </row>
    <row r="519" spans="3:3" ht="14.25" customHeight="1">
      <c r="C519" s="71"/>
    </row>
    <row r="520" spans="3:3" ht="14.25" customHeight="1">
      <c r="C520" s="71"/>
    </row>
    <row r="521" spans="3:3" ht="14.25" customHeight="1">
      <c r="C521" s="71"/>
    </row>
    <row r="522" spans="3:3" ht="14.25" customHeight="1">
      <c r="C522" s="71"/>
    </row>
    <row r="523" spans="3:3" ht="14.25" customHeight="1">
      <c r="C523" s="71"/>
    </row>
    <row r="524" spans="3:3" ht="14.25" customHeight="1">
      <c r="C524" s="71"/>
    </row>
    <row r="525" spans="3:3" ht="14.25" customHeight="1">
      <c r="C525" s="71"/>
    </row>
    <row r="526" spans="3:3" ht="14.25" customHeight="1">
      <c r="C526" s="71"/>
    </row>
    <row r="527" spans="3:3" ht="14.25" customHeight="1">
      <c r="C527" s="71"/>
    </row>
    <row r="528" spans="3:3" ht="14.25" customHeight="1">
      <c r="C528" s="71"/>
    </row>
    <row r="529" spans="3:3" ht="14.25" customHeight="1">
      <c r="C529" s="71"/>
    </row>
    <row r="530" spans="3:3" ht="14.25" customHeight="1">
      <c r="C530" s="71"/>
    </row>
    <row r="531" spans="3:3" ht="14.25" customHeight="1">
      <c r="C531" s="71"/>
    </row>
    <row r="532" spans="3:3" ht="14.25" customHeight="1">
      <c r="C532" s="71"/>
    </row>
    <row r="533" spans="3:3" ht="14.25" customHeight="1">
      <c r="C533" s="71"/>
    </row>
    <row r="534" spans="3:3" ht="14.25" customHeight="1">
      <c r="C534" s="71"/>
    </row>
    <row r="535" spans="3:3" ht="14.25" customHeight="1">
      <c r="C535" s="71"/>
    </row>
    <row r="536" spans="3:3" ht="14.25" customHeight="1">
      <c r="C536" s="71"/>
    </row>
    <row r="537" spans="3:3" ht="14.25" customHeight="1">
      <c r="C537" s="71"/>
    </row>
    <row r="538" spans="3:3" ht="14.25" customHeight="1">
      <c r="C538" s="71"/>
    </row>
    <row r="539" spans="3:3" ht="14.25" customHeight="1">
      <c r="C539" s="71"/>
    </row>
    <row r="540" spans="3:3" ht="14.25" customHeight="1">
      <c r="C540" s="71"/>
    </row>
    <row r="541" spans="3:3" ht="14.25" customHeight="1">
      <c r="C541" s="71"/>
    </row>
    <row r="542" spans="3:3" ht="14.25" customHeight="1">
      <c r="C542" s="71"/>
    </row>
    <row r="543" spans="3:3" ht="14.25" customHeight="1">
      <c r="C543" s="71"/>
    </row>
    <row r="544" spans="3:3" ht="14.25" customHeight="1">
      <c r="C544" s="71"/>
    </row>
    <row r="545" spans="3:3" ht="14.25" customHeight="1">
      <c r="C545" s="71"/>
    </row>
    <row r="546" spans="3:3" ht="14.25" customHeight="1">
      <c r="C546" s="71"/>
    </row>
    <row r="547" spans="3:3" ht="14.25" customHeight="1">
      <c r="C547" s="71"/>
    </row>
    <row r="548" spans="3:3" ht="14.25" customHeight="1">
      <c r="C548" s="71"/>
    </row>
    <row r="549" spans="3:3" ht="14.25" customHeight="1">
      <c r="C549" s="71"/>
    </row>
    <row r="550" spans="3:3" ht="14.25" customHeight="1">
      <c r="C550" s="71"/>
    </row>
    <row r="551" spans="3:3" ht="14.25" customHeight="1">
      <c r="C551" s="71"/>
    </row>
    <row r="552" spans="3:3" ht="14.25" customHeight="1">
      <c r="C552" s="71"/>
    </row>
    <row r="553" spans="3:3" ht="14.25" customHeight="1">
      <c r="C553" s="71"/>
    </row>
    <row r="554" spans="3:3" ht="14.25" customHeight="1">
      <c r="C554" s="71"/>
    </row>
    <row r="555" spans="3:3" ht="14.25" customHeight="1">
      <c r="C555" s="71"/>
    </row>
    <row r="556" spans="3:3" ht="14.25" customHeight="1">
      <c r="C556" s="71"/>
    </row>
    <row r="557" spans="3:3" ht="14.25" customHeight="1">
      <c r="C557" s="71"/>
    </row>
    <row r="558" spans="3:3" ht="14.25" customHeight="1">
      <c r="C558" s="71"/>
    </row>
    <row r="559" spans="3:3" ht="14.25" customHeight="1">
      <c r="C559" s="71"/>
    </row>
    <row r="560" spans="3:3" ht="14.25" customHeight="1">
      <c r="C560" s="71"/>
    </row>
    <row r="561" spans="3:3" ht="14.25" customHeight="1">
      <c r="C561" s="71"/>
    </row>
    <row r="562" spans="3:3" ht="14.25" customHeight="1">
      <c r="C562" s="71"/>
    </row>
    <row r="563" spans="3:3" ht="14.25" customHeight="1">
      <c r="C563" s="71"/>
    </row>
    <row r="564" spans="3:3" ht="14.25" customHeight="1">
      <c r="C564" s="71"/>
    </row>
    <row r="565" spans="3:3" ht="14.25" customHeight="1">
      <c r="C565" s="71"/>
    </row>
    <row r="566" spans="3:3" ht="14.25" customHeight="1">
      <c r="C566" s="71"/>
    </row>
    <row r="567" spans="3:3" ht="14.25" customHeight="1">
      <c r="C567" s="71"/>
    </row>
    <row r="568" spans="3:3" ht="14.25" customHeight="1">
      <c r="C568" s="71"/>
    </row>
    <row r="569" spans="3:3" ht="14.25" customHeight="1">
      <c r="C569" s="71"/>
    </row>
    <row r="570" spans="3:3" ht="14.25" customHeight="1">
      <c r="C570" s="71"/>
    </row>
    <row r="571" spans="3:3" ht="14.25" customHeight="1">
      <c r="C571" s="71"/>
    </row>
    <row r="572" spans="3:3" ht="14.25" customHeight="1">
      <c r="C572" s="71"/>
    </row>
    <row r="573" spans="3:3" ht="14.25" customHeight="1">
      <c r="C573" s="71"/>
    </row>
    <row r="574" spans="3:3" ht="14.25" customHeight="1">
      <c r="C574" s="71"/>
    </row>
    <row r="575" spans="3:3" ht="14.25" customHeight="1">
      <c r="C575" s="71"/>
    </row>
    <row r="576" spans="3:3" ht="14.25" customHeight="1">
      <c r="C576" s="71"/>
    </row>
    <row r="577" spans="3:3" ht="14.25" customHeight="1">
      <c r="C577" s="71"/>
    </row>
    <row r="578" spans="3:3" ht="14.25" customHeight="1">
      <c r="C578" s="71"/>
    </row>
    <row r="579" spans="3:3" ht="14.25" customHeight="1">
      <c r="C579" s="71"/>
    </row>
    <row r="580" spans="3:3" ht="14.25" customHeight="1">
      <c r="C580" s="71"/>
    </row>
    <row r="581" spans="3:3" ht="14.25" customHeight="1">
      <c r="C581" s="71"/>
    </row>
    <row r="582" spans="3:3" ht="14.25" customHeight="1">
      <c r="C582" s="71"/>
    </row>
    <row r="583" spans="3:3" ht="14.25" customHeight="1">
      <c r="C583" s="71"/>
    </row>
    <row r="584" spans="3:3" ht="14.25" customHeight="1">
      <c r="C584" s="71"/>
    </row>
    <row r="585" spans="3:3" ht="14.25" customHeight="1">
      <c r="C585" s="71"/>
    </row>
    <row r="586" spans="3:3" ht="14.25" customHeight="1">
      <c r="C586" s="71"/>
    </row>
    <row r="587" spans="3:3" ht="14.25" customHeight="1">
      <c r="C587" s="71"/>
    </row>
    <row r="588" spans="3:3" ht="14.25" customHeight="1">
      <c r="C588" s="71"/>
    </row>
    <row r="589" spans="3:3" ht="14.25" customHeight="1">
      <c r="C589" s="71"/>
    </row>
    <row r="590" spans="3:3" ht="14.25" customHeight="1">
      <c r="C590" s="71"/>
    </row>
    <row r="591" spans="3:3" ht="14.25" customHeight="1">
      <c r="C591" s="71"/>
    </row>
    <row r="592" spans="3:3" ht="14.25" customHeight="1">
      <c r="C592" s="71"/>
    </row>
    <row r="593" spans="3:3" ht="14.25" customHeight="1">
      <c r="C593" s="71"/>
    </row>
    <row r="594" spans="3:3" ht="14.25" customHeight="1">
      <c r="C594" s="71"/>
    </row>
    <row r="595" spans="3:3" ht="14.25" customHeight="1">
      <c r="C595" s="71"/>
    </row>
    <row r="596" spans="3:3" ht="14.25" customHeight="1">
      <c r="C596" s="71"/>
    </row>
    <row r="597" spans="3:3" ht="14.25" customHeight="1">
      <c r="C597" s="71"/>
    </row>
    <row r="598" spans="3:3" ht="14.25" customHeight="1">
      <c r="C598" s="71"/>
    </row>
    <row r="599" spans="3:3" ht="14.25" customHeight="1">
      <c r="C599" s="71"/>
    </row>
    <row r="600" spans="3:3" ht="14.25" customHeight="1">
      <c r="C600" s="71"/>
    </row>
    <row r="601" spans="3:3" ht="14.25" customHeight="1">
      <c r="C601" s="71"/>
    </row>
    <row r="602" spans="3:3" ht="14.25" customHeight="1">
      <c r="C602" s="71"/>
    </row>
    <row r="603" spans="3:3" ht="14.25" customHeight="1">
      <c r="C603" s="71"/>
    </row>
    <row r="604" spans="3:3" ht="14.25" customHeight="1">
      <c r="C604" s="71"/>
    </row>
    <row r="605" spans="3:3" ht="14.25" customHeight="1">
      <c r="C605" s="71"/>
    </row>
    <row r="606" spans="3:3" ht="14.25" customHeight="1">
      <c r="C606" s="71"/>
    </row>
    <row r="607" spans="3:3" ht="14.25" customHeight="1">
      <c r="C607" s="71"/>
    </row>
    <row r="608" spans="3:3" ht="14.25" customHeight="1">
      <c r="C608" s="71"/>
    </row>
    <row r="609" spans="3:3" ht="14.25" customHeight="1">
      <c r="C609" s="71"/>
    </row>
    <row r="610" spans="3:3" ht="14.25" customHeight="1">
      <c r="C610" s="71"/>
    </row>
    <row r="611" spans="3:3" ht="14.25" customHeight="1">
      <c r="C611" s="71"/>
    </row>
    <row r="612" spans="3:3" ht="14.25" customHeight="1">
      <c r="C612" s="71"/>
    </row>
    <row r="613" spans="3:3" ht="14.25" customHeight="1">
      <c r="C613" s="71"/>
    </row>
    <row r="614" spans="3:3" ht="14.25" customHeight="1">
      <c r="C614" s="71"/>
    </row>
    <row r="615" spans="3:3" ht="14.25" customHeight="1">
      <c r="C615" s="71"/>
    </row>
    <row r="616" spans="3:3" ht="14.25" customHeight="1">
      <c r="C616" s="71"/>
    </row>
    <row r="617" spans="3:3" ht="14.25" customHeight="1">
      <c r="C617" s="71"/>
    </row>
    <row r="618" spans="3:3" ht="14.25" customHeight="1">
      <c r="C618" s="71"/>
    </row>
    <row r="619" spans="3:3" ht="14.25" customHeight="1">
      <c r="C619" s="71"/>
    </row>
    <row r="620" spans="3:3" ht="14.25" customHeight="1">
      <c r="C620" s="71"/>
    </row>
    <row r="621" spans="3:3" ht="14.25" customHeight="1">
      <c r="C621" s="71"/>
    </row>
    <row r="622" spans="3:3" ht="14.25" customHeight="1">
      <c r="C622" s="71"/>
    </row>
    <row r="623" spans="3:3" ht="14.25" customHeight="1">
      <c r="C623" s="71"/>
    </row>
    <row r="624" spans="3:3" ht="14.25" customHeight="1">
      <c r="C624" s="71"/>
    </row>
    <row r="625" spans="3:3" ht="14.25" customHeight="1">
      <c r="C625" s="71"/>
    </row>
    <row r="626" spans="3:3" ht="14.25" customHeight="1">
      <c r="C626" s="71"/>
    </row>
    <row r="627" spans="3:3" ht="14.25" customHeight="1">
      <c r="C627" s="71"/>
    </row>
    <row r="628" spans="3:3" ht="14.25" customHeight="1">
      <c r="C628" s="71"/>
    </row>
    <row r="629" spans="3:3" ht="14.25" customHeight="1">
      <c r="C629" s="71"/>
    </row>
    <row r="630" spans="3:3" ht="14.25" customHeight="1">
      <c r="C630" s="71"/>
    </row>
    <row r="631" spans="3:3" ht="14.25" customHeight="1">
      <c r="C631" s="71"/>
    </row>
    <row r="632" spans="3:3" ht="14.25" customHeight="1">
      <c r="C632" s="71"/>
    </row>
    <row r="633" spans="3:3" ht="14.25" customHeight="1">
      <c r="C633" s="71"/>
    </row>
    <row r="634" spans="3:3" ht="14.25" customHeight="1">
      <c r="C634" s="71"/>
    </row>
    <row r="635" spans="3:3" ht="14.25" customHeight="1">
      <c r="C635" s="71"/>
    </row>
    <row r="636" spans="3:3" ht="14.25" customHeight="1">
      <c r="C636" s="71"/>
    </row>
    <row r="637" spans="3:3" ht="14.25" customHeight="1">
      <c r="C637" s="71"/>
    </row>
    <row r="638" spans="3:3" ht="14.25" customHeight="1">
      <c r="C638" s="71"/>
    </row>
    <row r="639" spans="3:3" ht="14.25" customHeight="1">
      <c r="C639" s="71"/>
    </row>
    <row r="640" spans="3:3" ht="14.25" customHeight="1">
      <c r="C640" s="71"/>
    </row>
    <row r="641" spans="3:3" ht="14.25" customHeight="1">
      <c r="C641" s="71"/>
    </row>
    <row r="642" spans="3:3" ht="14.25" customHeight="1">
      <c r="C642" s="71"/>
    </row>
    <row r="643" spans="3:3" ht="14.25" customHeight="1">
      <c r="C643" s="71"/>
    </row>
    <row r="644" spans="3:3" ht="14.25" customHeight="1">
      <c r="C644" s="71"/>
    </row>
    <row r="645" spans="3:3" ht="14.25" customHeight="1">
      <c r="C645" s="71"/>
    </row>
    <row r="646" spans="3:3" ht="14.25" customHeight="1">
      <c r="C646" s="71"/>
    </row>
    <row r="647" spans="3:3" ht="14.25" customHeight="1">
      <c r="C647" s="71"/>
    </row>
    <row r="648" spans="3:3" ht="14.25" customHeight="1">
      <c r="C648" s="71"/>
    </row>
    <row r="649" spans="3:3" ht="14.25" customHeight="1">
      <c r="C649" s="71"/>
    </row>
    <row r="650" spans="3:3" ht="14.25" customHeight="1">
      <c r="C650" s="71"/>
    </row>
    <row r="651" spans="3:3" ht="14.25" customHeight="1">
      <c r="C651" s="71"/>
    </row>
    <row r="652" spans="3:3" ht="14.25" customHeight="1">
      <c r="C652" s="71"/>
    </row>
    <row r="653" spans="3:3" ht="14.25" customHeight="1">
      <c r="C653" s="71"/>
    </row>
    <row r="654" spans="3:3" ht="14.25" customHeight="1">
      <c r="C654" s="71"/>
    </row>
    <row r="655" spans="3:3" ht="14.25" customHeight="1">
      <c r="C655" s="71"/>
    </row>
    <row r="656" spans="3:3" ht="14.25" customHeight="1">
      <c r="C656" s="71"/>
    </row>
    <row r="657" spans="3:3" ht="14.25" customHeight="1">
      <c r="C657" s="71"/>
    </row>
    <row r="658" spans="3:3" ht="14.25" customHeight="1">
      <c r="C658" s="71"/>
    </row>
    <row r="659" spans="3:3" ht="14.25" customHeight="1">
      <c r="C659" s="71"/>
    </row>
    <row r="660" spans="3:3" ht="14.25" customHeight="1">
      <c r="C660" s="71"/>
    </row>
    <row r="661" spans="3:3" ht="14.25" customHeight="1">
      <c r="C661" s="71"/>
    </row>
    <row r="662" spans="3:3" ht="14.25" customHeight="1">
      <c r="C662" s="71"/>
    </row>
    <row r="663" spans="3:3" ht="14.25" customHeight="1">
      <c r="C663" s="71"/>
    </row>
    <row r="664" spans="3:3" ht="14.25" customHeight="1">
      <c r="C664" s="71"/>
    </row>
    <row r="665" spans="3:3" ht="14.25" customHeight="1">
      <c r="C665" s="71"/>
    </row>
    <row r="666" spans="3:3" ht="14.25" customHeight="1">
      <c r="C666" s="71"/>
    </row>
    <row r="667" spans="3:3" ht="14.25" customHeight="1">
      <c r="C667" s="71"/>
    </row>
    <row r="668" spans="3:3" ht="14.25" customHeight="1">
      <c r="C668" s="71"/>
    </row>
    <row r="669" spans="3:3" ht="14.25" customHeight="1">
      <c r="C669" s="71"/>
    </row>
    <row r="670" spans="3:3" ht="14.25" customHeight="1">
      <c r="C670" s="71"/>
    </row>
    <row r="671" spans="3:3" ht="14.25" customHeight="1">
      <c r="C671" s="71"/>
    </row>
    <row r="672" spans="3:3" ht="14.25" customHeight="1">
      <c r="C672" s="71"/>
    </row>
    <row r="673" spans="3:3" ht="14.25" customHeight="1">
      <c r="C673" s="71"/>
    </row>
    <row r="674" spans="3:3" ht="14.25" customHeight="1">
      <c r="C674" s="71"/>
    </row>
    <row r="675" spans="3:3" ht="14.25" customHeight="1">
      <c r="C675" s="71"/>
    </row>
    <row r="676" spans="3:3" ht="14.25" customHeight="1">
      <c r="C676" s="71"/>
    </row>
    <row r="677" spans="3:3" ht="14.25" customHeight="1">
      <c r="C677" s="71"/>
    </row>
    <row r="678" spans="3:3" ht="14.25" customHeight="1">
      <c r="C678" s="71"/>
    </row>
    <row r="679" spans="3:3" ht="14.25" customHeight="1">
      <c r="C679" s="71"/>
    </row>
    <row r="680" spans="3:3" ht="14.25" customHeight="1">
      <c r="C680" s="71"/>
    </row>
    <row r="681" spans="3:3" ht="14.25" customHeight="1">
      <c r="C681" s="71"/>
    </row>
    <row r="682" spans="3:3" ht="14.25" customHeight="1">
      <c r="C682" s="71"/>
    </row>
    <row r="683" spans="3:3" ht="14.25" customHeight="1">
      <c r="C683" s="71"/>
    </row>
    <row r="684" spans="3:3" ht="14.25" customHeight="1">
      <c r="C684" s="71"/>
    </row>
    <row r="685" spans="3:3" ht="14.25" customHeight="1">
      <c r="C685" s="71"/>
    </row>
    <row r="686" spans="3:3" ht="14.25" customHeight="1">
      <c r="C686" s="71"/>
    </row>
    <row r="687" spans="3:3" ht="14.25" customHeight="1">
      <c r="C687" s="71"/>
    </row>
    <row r="688" spans="3:3" ht="14.25" customHeight="1">
      <c r="C688" s="71"/>
    </row>
    <row r="689" spans="3:3" ht="14.25" customHeight="1">
      <c r="C689" s="71"/>
    </row>
    <row r="690" spans="3:3" ht="14.25" customHeight="1">
      <c r="C690" s="71"/>
    </row>
    <row r="691" spans="3:3" ht="14.25" customHeight="1">
      <c r="C691" s="71"/>
    </row>
    <row r="692" spans="3:3" ht="14.25" customHeight="1">
      <c r="C692" s="71"/>
    </row>
    <row r="693" spans="3:3" ht="14.25" customHeight="1">
      <c r="C693" s="71"/>
    </row>
    <row r="694" spans="3:3" ht="14.25" customHeight="1">
      <c r="C694" s="71"/>
    </row>
    <row r="695" spans="3:3" ht="14.25" customHeight="1">
      <c r="C695" s="71"/>
    </row>
    <row r="696" spans="3:3" ht="14.25" customHeight="1">
      <c r="C696" s="71"/>
    </row>
    <row r="697" spans="3:3" ht="14.25" customHeight="1">
      <c r="C697" s="71"/>
    </row>
    <row r="698" spans="3:3" ht="14.25" customHeight="1">
      <c r="C698" s="71"/>
    </row>
    <row r="699" spans="3:3" ht="14.25" customHeight="1">
      <c r="C699" s="71"/>
    </row>
    <row r="700" spans="3:3" ht="14.25" customHeight="1">
      <c r="C700" s="71"/>
    </row>
    <row r="701" spans="3:3" ht="14.25" customHeight="1">
      <c r="C701" s="71"/>
    </row>
    <row r="702" spans="3:3" ht="14.25" customHeight="1">
      <c r="C702" s="71"/>
    </row>
    <row r="703" spans="3:3" ht="14.25" customHeight="1">
      <c r="C703" s="71"/>
    </row>
    <row r="704" spans="3:3" ht="14.25" customHeight="1">
      <c r="C704" s="71"/>
    </row>
    <row r="705" spans="3:3" ht="14.25" customHeight="1">
      <c r="C705" s="71"/>
    </row>
    <row r="706" spans="3:3" ht="14.25" customHeight="1">
      <c r="C706" s="71"/>
    </row>
    <row r="707" spans="3:3" ht="14.25" customHeight="1">
      <c r="C707" s="71"/>
    </row>
    <row r="708" spans="3:3" ht="14.25" customHeight="1">
      <c r="C708" s="71"/>
    </row>
    <row r="709" spans="3:3" ht="14.25" customHeight="1">
      <c r="C709" s="71"/>
    </row>
    <row r="710" spans="3:3" ht="14.25" customHeight="1">
      <c r="C710" s="71"/>
    </row>
    <row r="711" spans="3:3" ht="14.25" customHeight="1">
      <c r="C711" s="71"/>
    </row>
    <row r="712" spans="3:3" ht="14.25" customHeight="1">
      <c r="C712" s="71"/>
    </row>
    <row r="713" spans="3:3" ht="14.25" customHeight="1">
      <c r="C713" s="71"/>
    </row>
    <row r="714" spans="3:3" ht="14.25" customHeight="1">
      <c r="C714" s="71"/>
    </row>
    <row r="715" spans="3:3" ht="14.25" customHeight="1">
      <c r="C715" s="71"/>
    </row>
    <row r="716" spans="3:3" ht="14.25" customHeight="1">
      <c r="C716" s="71"/>
    </row>
    <row r="717" spans="3:3" ht="14.25" customHeight="1">
      <c r="C717" s="71"/>
    </row>
    <row r="718" spans="3:3" ht="14.25" customHeight="1">
      <c r="C718" s="71"/>
    </row>
    <row r="719" spans="3:3" ht="14.25" customHeight="1">
      <c r="C719" s="71"/>
    </row>
    <row r="720" spans="3:3" ht="14.25" customHeight="1">
      <c r="C720" s="71"/>
    </row>
    <row r="721" spans="3:3" ht="14.25" customHeight="1">
      <c r="C721" s="71"/>
    </row>
    <row r="722" spans="3:3" ht="14.25" customHeight="1">
      <c r="C722" s="71"/>
    </row>
    <row r="723" spans="3:3" ht="14.25" customHeight="1">
      <c r="C723" s="71"/>
    </row>
    <row r="724" spans="3:3" ht="14.25" customHeight="1">
      <c r="C724" s="71"/>
    </row>
    <row r="725" spans="3:3" ht="14.25" customHeight="1">
      <c r="C725" s="71"/>
    </row>
    <row r="726" spans="3:3" ht="14.25" customHeight="1">
      <c r="C726" s="71"/>
    </row>
    <row r="727" spans="3:3" ht="14.25" customHeight="1">
      <c r="C727" s="71"/>
    </row>
    <row r="728" spans="3:3" ht="14.25" customHeight="1">
      <c r="C728" s="71"/>
    </row>
    <row r="729" spans="3:3" ht="14.25" customHeight="1">
      <c r="C729" s="71"/>
    </row>
    <row r="730" spans="3:3" ht="14.25" customHeight="1">
      <c r="C730" s="71"/>
    </row>
    <row r="731" spans="3:3" ht="14.25" customHeight="1">
      <c r="C731" s="71"/>
    </row>
    <row r="732" spans="3:3" ht="14.25" customHeight="1">
      <c r="C732" s="71"/>
    </row>
    <row r="733" spans="3:3" ht="14.25" customHeight="1">
      <c r="C733" s="71"/>
    </row>
    <row r="734" spans="3:3" ht="14.25" customHeight="1">
      <c r="C734" s="71"/>
    </row>
    <row r="735" spans="3:3" ht="14.25" customHeight="1">
      <c r="C735" s="71"/>
    </row>
    <row r="736" spans="3:3" ht="14.25" customHeight="1">
      <c r="C736" s="71"/>
    </row>
    <row r="737" spans="3:3" ht="14.25" customHeight="1">
      <c r="C737" s="71"/>
    </row>
    <row r="738" spans="3:3" ht="14.25" customHeight="1">
      <c r="C738" s="71"/>
    </row>
    <row r="739" spans="3:3" ht="14.25" customHeight="1">
      <c r="C739" s="71"/>
    </row>
    <row r="740" spans="3:3" ht="14.25" customHeight="1">
      <c r="C740" s="71"/>
    </row>
    <row r="741" spans="3:3" ht="14.25" customHeight="1">
      <c r="C741" s="71"/>
    </row>
    <row r="742" spans="3:3" ht="14.25" customHeight="1">
      <c r="C742" s="71"/>
    </row>
    <row r="743" spans="3:3" ht="14.25" customHeight="1">
      <c r="C743" s="71"/>
    </row>
    <row r="744" spans="3:3" ht="14.25" customHeight="1">
      <c r="C744" s="71"/>
    </row>
    <row r="745" spans="3:3" ht="14.25" customHeight="1">
      <c r="C745" s="71"/>
    </row>
    <row r="746" spans="3:3" ht="14.25" customHeight="1">
      <c r="C746" s="71"/>
    </row>
    <row r="747" spans="3:3" ht="14.25" customHeight="1">
      <c r="C747" s="71"/>
    </row>
    <row r="748" spans="3:3" ht="14.25" customHeight="1">
      <c r="C748" s="71"/>
    </row>
    <row r="749" spans="3:3" ht="14.25" customHeight="1">
      <c r="C749" s="71"/>
    </row>
    <row r="750" spans="3:3" ht="14.25" customHeight="1">
      <c r="C750" s="71"/>
    </row>
    <row r="751" spans="3:3" ht="14.25" customHeight="1">
      <c r="C751" s="71"/>
    </row>
    <row r="752" spans="3:3" ht="14.25" customHeight="1">
      <c r="C752" s="71"/>
    </row>
    <row r="753" spans="3:3" ht="14.25" customHeight="1">
      <c r="C753" s="71"/>
    </row>
    <row r="754" spans="3:3" ht="14.25" customHeight="1">
      <c r="C754" s="71"/>
    </row>
    <row r="755" spans="3:3" ht="14.25" customHeight="1">
      <c r="C755" s="71"/>
    </row>
    <row r="756" spans="3:3" ht="14.25" customHeight="1">
      <c r="C756" s="71"/>
    </row>
    <row r="757" spans="3:3" ht="14.25" customHeight="1">
      <c r="C757" s="71"/>
    </row>
    <row r="758" spans="3:3" ht="14.25" customHeight="1">
      <c r="C758" s="71"/>
    </row>
    <row r="759" spans="3:3" ht="14.25" customHeight="1">
      <c r="C759" s="71"/>
    </row>
    <row r="760" spans="3:3" ht="14.25" customHeight="1">
      <c r="C760" s="71"/>
    </row>
    <row r="761" spans="3:3" ht="14.25" customHeight="1">
      <c r="C761" s="71"/>
    </row>
    <row r="762" spans="3:3" ht="14.25" customHeight="1">
      <c r="C762" s="71"/>
    </row>
    <row r="763" spans="3:3" ht="14.25" customHeight="1">
      <c r="C763" s="71"/>
    </row>
    <row r="764" spans="3:3" ht="14.25" customHeight="1">
      <c r="C764" s="71"/>
    </row>
    <row r="765" spans="3:3" ht="14.25" customHeight="1">
      <c r="C765" s="71"/>
    </row>
    <row r="766" spans="3:3" ht="14.25" customHeight="1">
      <c r="C766" s="71"/>
    </row>
    <row r="767" spans="3:3" ht="14.25" customHeight="1">
      <c r="C767" s="71"/>
    </row>
    <row r="768" spans="3:3" ht="14.25" customHeight="1">
      <c r="C768" s="71"/>
    </row>
    <row r="769" spans="3:3" ht="14.25" customHeight="1">
      <c r="C769" s="71"/>
    </row>
    <row r="770" spans="3:3" ht="14.25" customHeight="1">
      <c r="C770" s="71"/>
    </row>
    <row r="771" spans="3:3" ht="14.25" customHeight="1">
      <c r="C771" s="71"/>
    </row>
    <row r="772" spans="3:3" ht="14.25" customHeight="1">
      <c r="C772" s="71"/>
    </row>
    <row r="773" spans="3:3" ht="14.25" customHeight="1">
      <c r="C773" s="71"/>
    </row>
    <row r="774" spans="3:3" ht="14.25" customHeight="1">
      <c r="C774" s="71"/>
    </row>
    <row r="775" spans="3:3" ht="14.25" customHeight="1">
      <c r="C775" s="71"/>
    </row>
    <row r="776" spans="3:3" ht="14.25" customHeight="1">
      <c r="C776" s="71"/>
    </row>
    <row r="777" spans="3:3" ht="14.25" customHeight="1">
      <c r="C777" s="71"/>
    </row>
    <row r="778" spans="3:3" ht="14.25" customHeight="1">
      <c r="C778" s="71"/>
    </row>
    <row r="779" spans="3:3" ht="14.25" customHeight="1">
      <c r="C779" s="71"/>
    </row>
    <row r="780" spans="3:3" ht="14.25" customHeight="1">
      <c r="C780" s="71"/>
    </row>
    <row r="781" spans="3:3" ht="14.25" customHeight="1">
      <c r="C781" s="71"/>
    </row>
    <row r="782" spans="3:3" ht="14.25" customHeight="1">
      <c r="C782" s="71"/>
    </row>
    <row r="783" spans="3:3" ht="14.25" customHeight="1">
      <c r="C783" s="71"/>
    </row>
    <row r="784" spans="3:3" ht="14.25" customHeight="1">
      <c r="C784" s="71"/>
    </row>
    <row r="785" spans="3:3" ht="14.25" customHeight="1">
      <c r="C785" s="71"/>
    </row>
    <row r="786" spans="3:3" ht="14.25" customHeight="1">
      <c r="C786" s="71"/>
    </row>
    <row r="787" spans="3:3" ht="14.25" customHeight="1">
      <c r="C787" s="71"/>
    </row>
    <row r="788" spans="3:3" ht="14.25" customHeight="1">
      <c r="C788" s="71"/>
    </row>
    <row r="789" spans="3:3" ht="14.25" customHeight="1">
      <c r="C789" s="71"/>
    </row>
    <row r="790" spans="3:3" ht="14.25" customHeight="1">
      <c r="C790" s="71"/>
    </row>
    <row r="791" spans="3:3" ht="14.25" customHeight="1">
      <c r="C791" s="71"/>
    </row>
    <row r="792" spans="3:3" ht="14.25" customHeight="1">
      <c r="C792" s="71"/>
    </row>
    <row r="793" spans="3:3" ht="14.25" customHeight="1">
      <c r="C793" s="71"/>
    </row>
    <row r="794" spans="3:3" ht="14.25" customHeight="1">
      <c r="C794" s="71"/>
    </row>
    <row r="795" spans="3:3" ht="14.25" customHeight="1">
      <c r="C795" s="71"/>
    </row>
    <row r="796" spans="3:3" ht="14.25" customHeight="1">
      <c r="C796" s="71"/>
    </row>
    <row r="797" spans="3:3" ht="14.25" customHeight="1">
      <c r="C797" s="71"/>
    </row>
    <row r="798" spans="3:3" ht="14.25" customHeight="1">
      <c r="C798" s="71"/>
    </row>
    <row r="799" spans="3:3" ht="14.25" customHeight="1">
      <c r="C799" s="71"/>
    </row>
    <row r="800" spans="3:3" ht="14.25" customHeight="1">
      <c r="C800" s="71"/>
    </row>
    <row r="801" spans="3:3" ht="14.25" customHeight="1">
      <c r="C801" s="71"/>
    </row>
    <row r="802" spans="3:3" ht="14.25" customHeight="1">
      <c r="C802" s="71"/>
    </row>
    <row r="803" spans="3:3" ht="14.25" customHeight="1">
      <c r="C803" s="71"/>
    </row>
    <row r="804" spans="3:3" ht="14.25" customHeight="1">
      <c r="C804" s="71"/>
    </row>
    <row r="805" spans="3:3" ht="14.25" customHeight="1">
      <c r="C805" s="71"/>
    </row>
    <row r="806" spans="3:3" ht="14.25" customHeight="1">
      <c r="C806" s="71"/>
    </row>
    <row r="807" spans="3:3" ht="14.25" customHeight="1">
      <c r="C807" s="71"/>
    </row>
    <row r="808" spans="3:3" ht="14.25" customHeight="1">
      <c r="C808" s="71"/>
    </row>
    <row r="809" spans="3:3" ht="14.25" customHeight="1">
      <c r="C809" s="71"/>
    </row>
    <row r="810" spans="3:3" ht="14.25" customHeight="1">
      <c r="C810" s="71"/>
    </row>
    <row r="811" spans="3:3" ht="14.25" customHeight="1">
      <c r="C811" s="71"/>
    </row>
    <row r="812" spans="3:3" ht="14.25" customHeight="1">
      <c r="C812" s="71"/>
    </row>
    <row r="813" spans="3:3" ht="14.25" customHeight="1">
      <c r="C813" s="71"/>
    </row>
    <row r="814" spans="3:3" ht="14.25" customHeight="1">
      <c r="C814" s="71"/>
    </row>
    <row r="815" spans="3:3" ht="14.25" customHeight="1">
      <c r="C815" s="71"/>
    </row>
    <row r="816" spans="3:3" ht="14.25" customHeight="1">
      <c r="C816" s="71"/>
    </row>
    <row r="817" spans="3:3" ht="14.25" customHeight="1">
      <c r="C817" s="71"/>
    </row>
    <row r="818" spans="3:3" ht="14.25" customHeight="1">
      <c r="C818" s="71"/>
    </row>
    <row r="819" spans="3:3" ht="14.25" customHeight="1">
      <c r="C819" s="71"/>
    </row>
    <row r="820" spans="3:3" ht="14.25" customHeight="1">
      <c r="C820" s="71"/>
    </row>
    <row r="821" spans="3:3" ht="14.25" customHeight="1">
      <c r="C821" s="71"/>
    </row>
    <row r="822" spans="3:3" ht="14.25" customHeight="1">
      <c r="C822" s="71"/>
    </row>
    <row r="823" spans="3:3" ht="14.25" customHeight="1">
      <c r="C823" s="71"/>
    </row>
    <row r="824" spans="3:3" ht="14.25" customHeight="1">
      <c r="C824" s="71"/>
    </row>
    <row r="825" spans="3:3" ht="14.25" customHeight="1">
      <c r="C825" s="71"/>
    </row>
    <row r="826" spans="3:3" ht="14.25" customHeight="1">
      <c r="C826" s="71"/>
    </row>
    <row r="827" spans="3:3" ht="14.25" customHeight="1">
      <c r="C827" s="71"/>
    </row>
    <row r="828" spans="3:3" ht="14.25" customHeight="1">
      <c r="C828" s="71"/>
    </row>
    <row r="829" spans="3:3" ht="14.25" customHeight="1">
      <c r="C829" s="71"/>
    </row>
    <row r="830" spans="3:3" ht="14.25" customHeight="1">
      <c r="C830" s="71"/>
    </row>
    <row r="831" spans="3:3" ht="14.25" customHeight="1">
      <c r="C831" s="71"/>
    </row>
    <row r="832" spans="3:3" ht="14.25" customHeight="1">
      <c r="C832" s="71"/>
    </row>
    <row r="833" spans="3:3" ht="14.25" customHeight="1">
      <c r="C833" s="71"/>
    </row>
    <row r="834" spans="3:3" ht="14.25" customHeight="1">
      <c r="C834" s="71"/>
    </row>
    <row r="835" spans="3:3" ht="14.25" customHeight="1">
      <c r="C835" s="71"/>
    </row>
    <row r="836" spans="3:3" ht="14.25" customHeight="1">
      <c r="C836" s="71"/>
    </row>
    <row r="837" spans="3:3" ht="14.25" customHeight="1">
      <c r="C837" s="71"/>
    </row>
    <row r="838" spans="3:3" ht="14.25" customHeight="1">
      <c r="C838" s="71"/>
    </row>
    <row r="839" spans="3:3" ht="14.25" customHeight="1">
      <c r="C839" s="71"/>
    </row>
    <row r="840" spans="3:3" ht="14.25" customHeight="1">
      <c r="C840" s="71"/>
    </row>
    <row r="841" spans="3:3" ht="14.25" customHeight="1">
      <c r="C841" s="71"/>
    </row>
    <row r="842" spans="3:3" ht="14.25" customHeight="1">
      <c r="C842" s="71"/>
    </row>
    <row r="843" spans="3:3" ht="14.25" customHeight="1">
      <c r="C843" s="71"/>
    </row>
    <row r="844" spans="3:3" ht="14.25" customHeight="1">
      <c r="C844" s="71"/>
    </row>
    <row r="845" spans="3:3" ht="14.25" customHeight="1">
      <c r="C845" s="71"/>
    </row>
    <row r="846" spans="3:3" ht="14.25" customHeight="1">
      <c r="C846" s="71"/>
    </row>
    <row r="847" spans="3:3" ht="14.25" customHeight="1">
      <c r="C847" s="71"/>
    </row>
    <row r="848" spans="3:3" ht="14.25" customHeight="1">
      <c r="C848" s="71"/>
    </row>
    <row r="849" spans="3:3" ht="14.25" customHeight="1">
      <c r="C849" s="71"/>
    </row>
    <row r="850" spans="3:3" ht="14.25" customHeight="1">
      <c r="C850" s="71"/>
    </row>
    <row r="851" spans="3:3" ht="14.25" customHeight="1">
      <c r="C851" s="71"/>
    </row>
    <row r="852" spans="3:3" ht="14.25" customHeight="1">
      <c r="C852" s="71"/>
    </row>
    <row r="853" spans="3:3" ht="14.25" customHeight="1">
      <c r="C853" s="71"/>
    </row>
    <row r="854" spans="3:3" ht="14.25" customHeight="1">
      <c r="C854" s="71"/>
    </row>
    <row r="855" spans="3:3" ht="14.25" customHeight="1">
      <c r="C855" s="71"/>
    </row>
    <row r="856" spans="3:3" ht="14.25" customHeight="1">
      <c r="C856" s="71"/>
    </row>
    <row r="857" spans="3:3" ht="14.25" customHeight="1">
      <c r="C857" s="71"/>
    </row>
    <row r="858" spans="3:3" ht="14.25" customHeight="1">
      <c r="C858" s="71"/>
    </row>
    <row r="859" spans="3:3" ht="14.25" customHeight="1">
      <c r="C859" s="71"/>
    </row>
    <row r="860" spans="3:3" ht="14.25" customHeight="1">
      <c r="C860" s="71"/>
    </row>
    <row r="861" spans="3:3" ht="14.25" customHeight="1">
      <c r="C861" s="71"/>
    </row>
    <row r="862" spans="3:3" ht="14.25" customHeight="1">
      <c r="C862" s="71"/>
    </row>
    <row r="863" spans="3:3" ht="14.25" customHeight="1">
      <c r="C863" s="71"/>
    </row>
    <row r="864" spans="3:3" ht="14.25" customHeight="1">
      <c r="C864" s="71"/>
    </row>
    <row r="865" spans="3:3" ht="14.25" customHeight="1">
      <c r="C865" s="71"/>
    </row>
    <row r="866" spans="3:3" ht="14.25" customHeight="1">
      <c r="C866" s="71"/>
    </row>
    <row r="867" spans="3:3" ht="14.25" customHeight="1">
      <c r="C867" s="71"/>
    </row>
    <row r="868" spans="3:3" ht="14.25" customHeight="1">
      <c r="C868" s="71"/>
    </row>
    <row r="869" spans="3:3" ht="14.25" customHeight="1">
      <c r="C869" s="71"/>
    </row>
    <row r="870" spans="3:3" ht="14.25" customHeight="1">
      <c r="C870" s="71"/>
    </row>
    <row r="871" spans="3:3" ht="14.25" customHeight="1">
      <c r="C871" s="71"/>
    </row>
    <row r="872" spans="3:3" ht="14.25" customHeight="1">
      <c r="C872" s="71"/>
    </row>
    <row r="873" spans="3:3" ht="14.25" customHeight="1">
      <c r="C873" s="71"/>
    </row>
    <row r="874" spans="3:3" ht="14.25" customHeight="1">
      <c r="C874" s="71"/>
    </row>
    <row r="875" spans="3:3" ht="14.25" customHeight="1">
      <c r="C875" s="71"/>
    </row>
    <row r="876" spans="3:3" ht="14.25" customHeight="1">
      <c r="C876" s="71"/>
    </row>
    <row r="877" spans="3:3" ht="14.25" customHeight="1">
      <c r="C877" s="71"/>
    </row>
    <row r="878" spans="3:3" ht="14.25" customHeight="1">
      <c r="C878" s="71"/>
    </row>
    <row r="879" spans="3:3" ht="14.25" customHeight="1">
      <c r="C879" s="71"/>
    </row>
    <row r="880" spans="3:3" ht="14.25" customHeight="1">
      <c r="C880" s="71"/>
    </row>
    <row r="881" spans="3:3" ht="14.25" customHeight="1">
      <c r="C881" s="71"/>
    </row>
    <row r="882" spans="3:3" ht="14.25" customHeight="1">
      <c r="C882" s="71"/>
    </row>
    <row r="883" spans="3:3" ht="14.25" customHeight="1">
      <c r="C883" s="71"/>
    </row>
    <row r="884" spans="3:3" ht="14.25" customHeight="1">
      <c r="C884" s="71"/>
    </row>
    <row r="885" spans="3:3" ht="14.25" customHeight="1">
      <c r="C885" s="71"/>
    </row>
    <row r="886" spans="3:3" ht="14.25" customHeight="1">
      <c r="C886" s="71"/>
    </row>
    <row r="887" spans="3:3" ht="14.25" customHeight="1">
      <c r="C887" s="71"/>
    </row>
    <row r="888" spans="3:3" ht="14.25" customHeight="1">
      <c r="C888" s="71"/>
    </row>
    <row r="889" spans="3:3" ht="14.25" customHeight="1">
      <c r="C889" s="71"/>
    </row>
    <row r="890" spans="3:3" ht="14.25" customHeight="1">
      <c r="C890" s="71"/>
    </row>
    <row r="891" spans="3:3" ht="14.25" customHeight="1">
      <c r="C891" s="71"/>
    </row>
    <row r="892" spans="3:3" ht="14.25" customHeight="1">
      <c r="C892" s="71"/>
    </row>
    <row r="893" spans="3:3" ht="14.25" customHeight="1">
      <c r="C893" s="71"/>
    </row>
    <row r="894" spans="3:3" ht="14.25" customHeight="1">
      <c r="C894" s="71"/>
    </row>
    <row r="895" spans="3:3" ht="14.25" customHeight="1">
      <c r="C895" s="71"/>
    </row>
    <row r="896" spans="3:3" ht="14.25" customHeight="1">
      <c r="C896" s="71"/>
    </row>
    <row r="897" spans="3:3" ht="14.25" customHeight="1">
      <c r="C897" s="71"/>
    </row>
    <row r="898" spans="3:3" ht="14.25" customHeight="1">
      <c r="C898" s="71"/>
    </row>
    <row r="899" spans="3:3" ht="14.25" customHeight="1">
      <c r="C899" s="71"/>
    </row>
    <row r="900" spans="3:3" ht="14.25" customHeight="1">
      <c r="C900" s="71"/>
    </row>
    <row r="901" spans="3:3" ht="14.25" customHeight="1">
      <c r="C901" s="71"/>
    </row>
    <row r="902" spans="3:3" ht="14.25" customHeight="1">
      <c r="C902" s="71"/>
    </row>
    <row r="903" spans="3:3" ht="14.25" customHeight="1">
      <c r="C903" s="71"/>
    </row>
    <row r="904" spans="3:3" ht="14.25" customHeight="1">
      <c r="C904" s="71"/>
    </row>
    <row r="905" spans="3:3" ht="14.25" customHeight="1">
      <c r="C905" s="71"/>
    </row>
    <row r="906" spans="3:3" ht="14.25" customHeight="1">
      <c r="C906" s="71"/>
    </row>
    <row r="907" spans="3:3" ht="14.25" customHeight="1">
      <c r="C907" s="71"/>
    </row>
    <row r="908" spans="3:3" ht="14.25" customHeight="1">
      <c r="C908" s="71"/>
    </row>
    <row r="909" spans="3:3" ht="14.25" customHeight="1">
      <c r="C909" s="71"/>
    </row>
    <row r="910" spans="3:3" ht="14.25" customHeight="1">
      <c r="C910" s="71"/>
    </row>
    <row r="911" spans="3:3" ht="14.25" customHeight="1">
      <c r="C911" s="71"/>
    </row>
    <row r="912" spans="3:3" ht="14.25" customHeight="1">
      <c r="C912" s="71"/>
    </row>
    <row r="913" spans="3:3" ht="14.25" customHeight="1">
      <c r="C913" s="71"/>
    </row>
    <row r="914" spans="3:3" ht="14.25" customHeight="1">
      <c r="C914" s="71"/>
    </row>
    <row r="915" spans="3:3" ht="14.25" customHeight="1">
      <c r="C915" s="71"/>
    </row>
    <row r="916" spans="3:3" ht="14.25" customHeight="1">
      <c r="C916" s="71"/>
    </row>
    <row r="917" spans="3:3" ht="14.25" customHeight="1">
      <c r="C917" s="71"/>
    </row>
    <row r="918" spans="3:3" ht="14.25" customHeight="1">
      <c r="C918" s="71"/>
    </row>
    <row r="919" spans="3:3" ht="14.25" customHeight="1">
      <c r="C919" s="71"/>
    </row>
    <row r="920" spans="3:3" ht="14.25" customHeight="1">
      <c r="C920" s="71"/>
    </row>
    <row r="921" spans="3:3" ht="14.25" customHeight="1">
      <c r="C921" s="71"/>
    </row>
    <row r="922" spans="3:3" ht="14.25" customHeight="1">
      <c r="C922" s="71"/>
    </row>
    <row r="923" spans="3:3" ht="14.25" customHeight="1">
      <c r="C923" s="71"/>
    </row>
    <row r="924" spans="3:3" ht="14.25" customHeight="1">
      <c r="C924" s="71"/>
    </row>
    <row r="925" spans="3:3" ht="14.25" customHeight="1">
      <c r="C925" s="71"/>
    </row>
    <row r="926" spans="3:3" ht="14.25" customHeight="1">
      <c r="C926" s="71"/>
    </row>
    <row r="927" spans="3:3" ht="14.25" customHeight="1">
      <c r="C927" s="71"/>
    </row>
    <row r="928" spans="3:3" ht="14.25" customHeight="1">
      <c r="C928" s="71"/>
    </row>
    <row r="929" spans="3:3" ht="14.25" customHeight="1">
      <c r="C929" s="71"/>
    </row>
    <row r="930" spans="3:3" ht="14.25" customHeight="1">
      <c r="C930" s="71"/>
    </row>
    <row r="931" spans="3:3" ht="14.25" customHeight="1">
      <c r="C931" s="71"/>
    </row>
    <row r="932" spans="3:3" ht="14.25" customHeight="1">
      <c r="C932" s="71"/>
    </row>
    <row r="933" spans="3:3" ht="14.25" customHeight="1">
      <c r="C933" s="71"/>
    </row>
    <row r="934" spans="3:3" ht="14.25" customHeight="1">
      <c r="C934" s="71"/>
    </row>
    <row r="935" spans="3:3" ht="14.25" customHeight="1">
      <c r="C935" s="71"/>
    </row>
    <row r="936" spans="3:3" ht="14.25" customHeight="1">
      <c r="C936" s="71"/>
    </row>
    <row r="937" spans="3:3" ht="14.25" customHeight="1">
      <c r="C937" s="71"/>
    </row>
    <row r="938" spans="3:3" ht="14.25" customHeight="1">
      <c r="C938" s="71"/>
    </row>
    <row r="939" spans="3:3" ht="14.25" customHeight="1">
      <c r="C939" s="71"/>
    </row>
    <row r="940" spans="3:3" ht="14.25" customHeight="1">
      <c r="C940" s="71"/>
    </row>
    <row r="941" spans="3:3" ht="14.25" customHeight="1">
      <c r="C941" s="71"/>
    </row>
    <row r="942" spans="3:3" ht="14.25" customHeight="1">
      <c r="C942" s="71"/>
    </row>
    <row r="943" spans="3:3" ht="14.25" customHeight="1">
      <c r="C943" s="71"/>
    </row>
    <row r="944" spans="3:3" ht="14.25" customHeight="1">
      <c r="C944" s="71"/>
    </row>
    <row r="945" spans="3:3" ht="14.25" customHeight="1">
      <c r="C945" s="71"/>
    </row>
    <row r="946" spans="3:3" ht="14.25" customHeight="1">
      <c r="C946" s="71"/>
    </row>
    <row r="947" spans="3:3" ht="14.25" customHeight="1">
      <c r="C947" s="71"/>
    </row>
    <row r="948" spans="3:3" ht="14.25" customHeight="1">
      <c r="C948" s="71"/>
    </row>
    <row r="949" spans="3:3" ht="14.25" customHeight="1">
      <c r="C949" s="71"/>
    </row>
    <row r="950" spans="3:3" ht="14.25" customHeight="1">
      <c r="C950" s="71"/>
    </row>
    <row r="951" spans="3:3" ht="14.25" customHeight="1">
      <c r="C951" s="71"/>
    </row>
    <row r="952" spans="3:3" ht="14.25" customHeight="1">
      <c r="C952" s="71"/>
    </row>
    <row r="953" spans="3:3" ht="14.25" customHeight="1">
      <c r="C953" s="71"/>
    </row>
    <row r="954" spans="3:3" ht="14.25" customHeight="1">
      <c r="C954" s="71"/>
    </row>
    <row r="955" spans="3:3" ht="14.25" customHeight="1">
      <c r="C955" s="71"/>
    </row>
    <row r="956" spans="3:3" ht="14.25" customHeight="1">
      <c r="C956" s="71"/>
    </row>
    <row r="957" spans="3:3" ht="14.25" customHeight="1">
      <c r="C957" s="71"/>
    </row>
    <row r="958" spans="3:3" ht="14.25" customHeight="1">
      <c r="C958" s="71"/>
    </row>
    <row r="959" spans="3:3" ht="14.25" customHeight="1">
      <c r="C959" s="71"/>
    </row>
    <row r="960" spans="3:3" ht="14.25" customHeight="1">
      <c r="C960" s="71"/>
    </row>
    <row r="961" spans="3:3" ht="14.25" customHeight="1">
      <c r="C961" s="71"/>
    </row>
    <row r="962" spans="3:3" ht="14.25" customHeight="1">
      <c r="C962" s="71"/>
    </row>
    <row r="963" spans="3:3" ht="14.25" customHeight="1">
      <c r="C963" s="71"/>
    </row>
    <row r="964" spans="3:3" ht="14.25" customHeight="1">
      <c r="C964" s="71"/>
    </row>
    <row r="965" spans="3:3" ht="14.25" customHeight="1">
      <c r="C965" s="71"/>
    </row>
    <row r="966" spans="3:3" ht="14.25" customHeight="1">
      <c r="C966" s="71"/>
    </row>
    <row r="967" spans="3:3" ht="14.25" customHeight="1">
      <c r="C967" s="71"/>
    </row>
    <row r="968" spans="3:3" ht="14.25" customHeight="1">
      <c r="C968" s="71"/>
    </row>
    <row r="969" spans="3:3" ht="14.25" customHeight="1">
      <c r="C969" s="71"/>
    </row>
    <row r="970" spans="3:3" ht="14.25" customHeight="1">
      <c r="C970" s="71"/>
    </row>
    <row r="971" spans="3:3" ht="14.25" customHeight="1">
      <c r="C971" s="71"/>
    </row>
    <row r="972" spans="3:3" ht="14.25" customHeight="1">
      <c r="C972" s="71"/>
    </row>
    <row r="973" spans="3:3" ht="14.25" customHeight="1">
      <c r="C973" s="71"/>
    </row>
    <row r="974" spans="3:3" ht="14.25" customHeight="1">
      <c r="C974" s="71"/>
    </row>
    <row r="975" spans="3:3" ht="14.25" customHeight="1">
      <c r="C975" s="71"/>
    </row>
    <row r="976" spans="3:3" ht="14.25" customHeight="1">
      <c r="C976" s="71"/>
    </row>
    <row r="977" spans="3:3" ht="14.25" customHeight="1">
      <c r="C977" s="71"/>
    </row>
    <row r="978" spans="3:3" ht="14.25" customHeight="1">
      <c r="C978" s="71"/>
    </row>
    <row r="979" spans="3:3" ht="14.25" customHeight="1">
      <c r="C979" s="71"/>
    </row>
    <row r="980" spans="3:3" ht="14.25" customHeight="1">
      <c r="C980" s="71"/>
    </row>
    <row r="981" spans="3:3" ht="14.25" customHeight="1">
      <c r="C981" s="71"/>
    </row>
    <row r="982" spans="3:3" ht="14.25" customHeight="1">
      <c r="C982" s="71"/>
    </row>
    <row r="983" spans="3:3" ht="14.25" customHeight="1">
      <c r="C983" s="71"/>
    </row>
    <row r="984" spans="3:3" ht="14.25" customHeight="1">
      <c r="C984" s="71"/>
    </row>
    <row r="985" spans="3:3" ht="14.25" customHeight="1">
      <c r="C985" s="71"/>
    </row>
    <row r="986" spans="3:3" ht="14.25" customHeight="1">
      <c r="C986" s="71"/>
    </row>
    <row r="987" spans="3:3" ht="14.25" customHeight="1">
      <c r="C987" s="71"/>
    </row>
    <row r="988" spans="3:3" ht="14.25" customHeight="1">
      <c r="C988" s="71"/>
    </row>
    <row r="989" spans="3:3" ht="14.25" customHeight="1">
      <c r="C989" s="71"/>
    </row>
    <row r="990" spans="3:3" ht="14.25" customHeight="1">
      <c r="C990" s="71"/>
    </row>
    <row r="991" spans="3:3" ht="14.25" customHeight="1">
      <c r="C991" s="71"/>
    </row>
    <row r="992" spans="3:3" ht="14.25" customHeight="1">
      <c r="C992" s="71"/>
    </row>
    <row r="993" spans="3:3" ht="14.25" customHeight="1">
      <c r="C993" s="71"/>
    </row>
    <row r="994" spans="3:3" ht="14.25" customHeight="1">
      <c r="C994" s="71"/>
    </row>
    <row r="995" spans="3:3" ht="14.25" customHeight="1">
      <c r="C995" s="71"/>
    </row>
    <row r="996" spans="3:3" ht="14.25" customHeight="1">
      <c r="C996" s="71"/>
    </row>
  </sheetData>
  <mergeCells count="3">
    <mergeCell ref="A1:A2"/>
    <mergeCell ref="B1:B2"/>
    <mergeCell ref="C1:G1"/>
  </mergeCells>
  <printOptions horizontalCentered="1" verticalCentered="1"/>
  <pageMargins left="0.51180555555555596" right="0.51180555555555596" top="0.78749999999999998" bottom="0.78749999999999998" header="0.511811023622047" footer="0.511811023622047"/>
  <pageSetup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00"/>
  <sheetViews>
    <sheetView showGridLines="0" workbookViewId="0">
      <selection activeCell="E26" sqref="B1:E26"/>
    </sheetView>
  </sheetViews>
  <sheetFormatPr defaultColWidth="12.625" defaultRowHeight="14.25"/>
  <cols>
    <col min="1" max="1" width="4" customWidth="1"/>
    <col min="2" max="3" width="9" customWidth="1"/>
    <col min="4" max="4" width="48.875" customWidth="1"/>
    <col min="5" max="5" width="15.875" customWidth="1"/>
    <col min="6" max="8" width="8.625" customWidth="1"/>
    <col min="9" max="9" width="44.625" customWidth="1"/>
    <col min="10" max="10" width="16.5" customWidth="1"/>
    <col min="11" max="26" width="8.625" customWidth="1"/>
  </cols>
  <sheetData>
    <row r="1" spans="2:10" ht="105" customHeight="1" thickTop="1" thickBot="1">
      <c r="B1" s="163" t="s">
        <v>420</v>
      </c>
      <c r="C1" s="163"/>
      <c r="D1" s="163"/>
      <c r="E1" s="163"/>
      <c r="G1" s="163" t="s">
        <v>420</v>
      </c>
      <c r="H1" s="163"/>
      <c r="I1" s="163"/>
      <c r="J1" s="163"/>
    </row>
    <row r="2" spans="2:10" ht="38.25" customHeight="1" thickBot="1">
      <c r="B2" s="164" t="s">
        <v>582</v>
      </c>
      <c r="C2" s="164"/>
      <c r="D2" s="164"/>
      <c r="E2" s="164"/>
      <c r="G2" s="164" t="s">
        <v>421</v>
      </c>
      <c r="H2" s="164"/>
      <c r="I2" s="164"/>
      <c r="J2" s="164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76"/>
      <c r="G3" s="73" t="s">
        <v>422</v>
      </c>
      <c r="H3" s="74" t="s">
        <v>423</v>
      </c>
      <c r="I3" s="75" t="s">
        <v>424</v>
      </c>
      <c r="J3" s="76"/>
    </row>
    <row r="4" spans="2:10" ht="14.25" customHeight="1" thickBot="1">
      <c r="B4" s="77"/>
      <c r="C4" s="74" t="s">
        <v>425</v>
      </c>
      <c r="D4" s="78" t="s">
        <v>426</v>
      </c>
      <c r="E4" s="79">
        <v>0.04</v>
      </c>
      <c r="G4" s="77"/>
      <c r="H4" s="74" t="s">
        <v>425</v>
      </c>
      <c r="I4" s="78" t="s">
        <v>426</v>
      </c>
      <c r="J4" s="79">
        <v>0.04</v>
      </c>
    </row>
    <row r="5" spans="2:10" ht="14.25" customHeight="1" thickBot="1">
      <c r="B5" s="77"/>
      <c r="C5" s="74" t="s">
        <v>427</v>
      </c>
      <c r="D5" s="78" t="s">
        <v>428</v>
      </c>
      <c r="E5" s="79">
        <v>8.0000000000000002E-3</v>
      </c>
      <c r="G5" s="77"/>
      <c r="H5" s="74" t="s">
        <v>427</v>
      </c>
      <c r="I5" s="78" t="s">
        <v>428</v>
      </c>
      <c r="J5" s="79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79">
        <v>1.2699999999999999E-2</v>
      </c>
      <c r="G6" s="77"/>
      <c r="H6" s="74" t="s">
        <v>429</v>
      </c>
      <c r="I6" s="78" t="s">
        <v>430</v>
      </c>
      <c r="J6" s="79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83">
        <v>0</v>
      </c>
      <c r="G7" s="80"/>
      <c r="H7" s="81" t="s">
        <v>431</v>
      </c>
      <c r="I7" s="82" t="s">
        <v>432</v>
      </c>
      <c r="J7" s="83">
        <v>0</v>
      </c>
    </row>
    <row r="8" spans="2:10" ht="14.25" customHeight="1" thickBot="1">
      <c r="B8" s="84"/>
      <c r="C8" s="85"/>
      <c r="D8" s="86" t="s">
        <v>433</v>
      </c>
      <c r="E8" s="87">
        <f>SUM(E4:E7)</f>
        <v>6.0700000000000004E-2</v>
      </c>
      <c r="G8" s="84"/>
      <c r="H8" s="85"/>
      <c r="I8" s="86" t="s">
        <v>433</v>
      </c>
      <c r="J8" s="87">
        <f>SUM(J4:J7)</f>
        <v>6.0700000000000004E-2</v>
      </c>
    </row>
    <row r="9" spans="2:10" ht="14.25" customHeight="1" thickBot="1">
      <c r="B9" s="84"/>
      <c r="C9" s="88"/>
      <c r="D9" s="88"/>
      <c r="E9" s="89"/>
      <c r="G9" s="84"/>
      <c r="H9" s="88"/>
      <c r="I9" s="88"/>
      <c r="J9" s="8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76"/>
      <c r="G10" s="73" t="s">
        <v>422</v>
      </c>
      <c r="H10" s="90" t="s">
        <v>434</v>
      </c>
      <c r="I10" s="75" t="s">
        <v>435</v>
      </c>
      <c r="J10" s="76"/>
    </row>
    <row r="11" spans="2:10" ht="14.25" customHeight="1" thickBot="1">
      <c r="B11" s="91"/>
      <c r="C11" s="86" t="s">
        <v>436</v>
      </c>
      <c r="D11" s="82" t="s">
        <v>437</v>
      </c>
      <c r="E11" s="83">
        <v>6.1600000000000002E-2</v>
      </c>
      <c r="G11" s="91"/>
      <c r="H11" s="86" t="s">
        <v>436</v>
      </c>
      <c r="I11" s="82" t="s">
        <v>437</v>
      </c>
      <c r="J11" s="83">
        <v>6.1600000000000002E-2</v>
      </c>
    </row>
    <row r="12" spans="2:10" ht="14.25" customHeight="1" thickBot="1">
      <c r="B12" s="84"/>
      <c r="C12" s="88"/>
      <c r="D12" s="81" t="s">
        <v>438</v>
      </c>
      <c r="E12" s="87">
        <f>SUM(E11)</f>
        <v>6.1600000000000002E-2</v>
      </c>
      <c r="G12" s="84"/>
      <c r="H12" s="88"/>
      <c r="I12" s="81" t="s">
        <v>438</v>
      </c>
      <c r="J12" s="87">
        <f>SUM(J11)</f>
        <v>6.1600000000000002E-2</v>
      </c>
    </row>
    <row r="13" spans="2:10" ht="14.25" customHeight="1" thickBot="1">
      <c r="B13" s="84"/>
      <c r="C13" s="88"/>
      <c r="D13" s="88"/>
      <c r="E13" s="89"/>
      <c r="G13" s="84"/>
      <c r="H13" s="88"/>
      <c r="I13" s="88"/>
      <c r="J13" s="8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93"/>
      <c r="G14" s="73" t="s">
        <v>422</v>
      </c>
      <c r="H14" s="74" t="s">
        <v>439</v>
      </c>
      <c r="I14" s="92" t="s">
        <v>440</v>
      </c>
      <c r="J14" s="93"/>
    </row>
    <row r="15" spans="2:10" ht="14.25" customHeight="1" thickBot="1">
      <c r="B15" s="94"/>
      <c r="C15" s="74" t="s">
        <v>441</v>
      </c>
      <c r="D15" s="95" t="s">
        <v>442</v>
      </c>
      <c r="E15" s="96">
        <v>6.4999999999999997E-3</v>
      </c>
      <c r="G15" s="94"/>
      <c r="H15" s="74" t="s">
        <v>441</v>
      </c>
      <c r="I15" s="95" t="s">
        <v>442</v>
      </c>
      <c r="J15" s="96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96">
        <v>0.03</v>
      </c>
      <c r="G16" s="94"/>
      <c r="H16" s="74" t="s">
        <v>443</v>
      </c>
      <c r="I16" s="95" t="s">
        <v>444</v>
      </c>
      <c r="J16" s="96">
        <v>0.03</v>
      </c>
    </row>
    <row r="17" spans="2:10" ht="14.25" customHeight="1" thickBot="1">
      <c r="B17" s="94"/>
      <c r="C17" s="74" t="s">
        <v>445</v>
      </c>
      <c r="D17" s="95" t="s">
        <v>446</v>
      </c>
      <c r="E17" s="96">
        <v>0.04</v>
      </c>
      <c r="G17" s="94"/>
      <c r="H17" s="74" t="s">
        <v>445</v>
      </c>
      <c r="I17" s="95" t="s">
        <v>446</v>
      </c>
      <c r="J17" s="96">
        <v>0.04</v>
      </c>
    </row>
    <row r="18" spans="2:10" ht="14.25" customHeight="1" thickBot="1">
      <c r="B18" s="91"/>
      <c r="C18" s="81" t="s">
        <v>447</v>
      </c>
      <c r="D18" s="97" t="s">
        <v>448</v>
      </c>
      <c r="E18" s="98">
        <v>4.4999999999999998E-2</v>
      </c>
      <c r="G18" s="91"/>
      <c r="H18" s="81" t="s">
        <v>447</v>
      </c>
      <c r="I18" s="97" t="s">
        <v>448</v>
      </c>
      <c r="J18" s="98">
        <v>0</v>
      </c>
    </row>
    <row r="19" spans="2:10" ht="14.25" customHeight="1" thickBot="1">
      <c r="B19" s="84"/>
      <c r="C19" s="88"/>
      <c r="D19" s="81" t="s">
        <v>449</v>
      </c>
      <c r="E19" s="87">
        <f>SUM(E15:E18)</f>
        <v>0.1215</v>
      </c>
      <c r="G19" s="84"/>
      <c r="H19" s="88"/>
      <c r="I19" s="81" t="s">
        <v>449</v>
      </c>
      <c r="J19" s="87">
        <f>SUM(J15:J18)</f>
        <v>7.6499999999999999E-2</v>
      </c>
    </row>
    <row r="20" spans="2:10" ht="14.25" customHeight="1" thickBot="1">
      <c r="B20" s="84"/>
      <c r="C20" s="88"/>
      <c r="D20" s="88"/>
      <c r="E20" s="89"/>
      <c r="G20" s="84"/>
      <c r="H20" s="88"/>
      <c r="I20" s="88"/>
      <c r="J20" s="8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93"/>
      <c r="G21" s="99" t="s">
        <v>422</v>
      </c>
      <c r="H21" s="81" t="s">
        <v>450</v>
      </c>
      <c r="I21" s="92" t="s">
        <v>451</v>
      </c>
      <c r="J21" s="93"/>
    </row>
    <row r="22" spans="2:10" ht="14.25" customHeight="1" thickBot="1">
      <c r="B22" s="100"/>
      <c r="C22" s="101"/>
      <c r="D22" s="102" t="s">
        <v>451</v>
      </c>
      <c r="E22" s="98">
        <v>5.8999999999999999E-3</v>
      </c>
      <c r="G22" s="100"/>
      <c r="H22" s="101"/>
      <c r="I22" s="102" t="s">
        <v>451</v>
      </c>
      <c r="J22" s="98">
        <v>5.8999999999999999E-3</v>
      </c>
    </row>
    <row r="23" spans="2:10" ht="14.25" customHeight="1" thickBot="1">
      <c r="B23" s="100"/>
      <c r="C23" s="86"/>
      <c r="D23" s="81" t="s">
        <v>452</v>
      </c>
      <c r="E23" s="87">
        <f>SUM(E22)</f>
        <v>5.8999999999999999E-3</v>
      </c>
      <c r="G23" s="100"/>
      <c r="H23" s="86"/>
      <c r="I23" s="81" t="s">
        <v>452</v>
      </c>
      <c r="J23" s="87">
        <f>SUM(J22)</f>
        <v>5.8999999999999999E-3</v>
      </c>
    </row>
    <row r="24" spans="2:10" ht="14.25" customHeight="1" thickBot="1">
      <c r="B24" s="100"/>
      <c r="C24" s="85"/>
      <c r="D24" s="85"/>
      <c r="E24" s="103"/>
      <c r="G24" s="100"/>
      <c r="H24" s="85"/>
      <c r="I24" s="85"/>
      <c r="J24" s="103"/>
    </row>
    <row r="25" spans="2:10" ht="30" customHeight="1" thickBot="1">
      <c r="B25" s="165" t="s">
        <v>453</v>
      </c>
      <c r="C25" s="165"/>
      <c r="D25" s="165"/>
      <c r="E25" s="165"/>
      <c r="G25" s="165" t="s">
        <v>453</v>
      </c>
      <c r="H25" s="165"/>
      <c r="I25" s="165"/>
      <c r="J25" s="165"/>
    </row>
    <row r="26" spans="2:10" ht="18" customHeight="1" thickBot="1">
      <c r="B26" s="166" t="s">
        <v>454</v>
      </c>
      <c r="C26" s="166"/>
      <c r="D26" s="166"/>
      <c r="E26" s="104">
        <f>((((1+E8)*(1+E23)*(1+E12))/(1-E19)-1))</f>
        <v>0.28933722345816726</v>
      </c>
      <c r="G26" s="166" t="s">
        <v>454</v>
      </c>
      <c r="H26" s="166"/>
      <c r="I26" s="166"/>
      <c r="J26" s="104">
        <f>((((1+J8)*(1+J23)*(1+J12))/(1-J19)-1))</f>
        <v>0.22651082924526267</v>
      </c>
    </row>
    <row r="27" spans="2:10" ht="14.25" customHeight="1" thickTop="1">
      <c r="B27" s="7"/>
      <c r="C27" s="7"/>
      <c r="D27" s="7"/>
      <c r="E27" s="6"/>
    </row>
    <row r="28" spans="2:10" ht="14.25" customHeight="1">
      <c r="B28" s="7"/>
      <c r="C28" s="7"/>
      <c r="D28" s="7"/>
      <c r="E28" s="6"/>
    </row>
    <row r="29" spans="2:10" ht="14.25" customHeight="1">
      <c r="B29" s="7"/>
      <c r="C29" s="7"/>
      <c r="D29" s="7"/>
      <c r="E29" s="6"/>
    </row>
    <row r="30" spans="2:10" ht="14.25" customHeight="1">
      <c r="B30" s="7"/>
      <c r="C30" s="7"/>
      <c r="D30" s="7"/>
      <c r="E30" s="6"/>
    </row>
    <row r="31" spans="2:10" ht="14.25" customHeight="1">
      <c r="B31" s="7"/>
      <c r="C31" s="7"/>
      <c r="D31" s="7"/>
      <c r="E31" s="6"/>
    </row>
    <row r="32" spans="2:10" ht="14.25" customHeight="1">
      <c r="B32" s="7"/>
      <c r="C32" s="7"/>
      <c r="D32" s="7"/>
      <c r="E32" s="6"/>
    </row>
    <row r="33" spans="2:5" ht="14.25" customHeight="1">
      <c r="B33" s="7"/>
      <c r="C33" s="7"/>
      <c r="D33" s="7"/>
      <c r="E33" s="6"/>
    </row>
    <row r="34" spans="2:5" ht="14.25" customHeight="1">
      <c r="B34" s="7"/>
      <c r="C34" s="7"/>
      <c r="D34" s="7"/>
      <c r="E34" s="6"/>
    </row>
    <row r="35" spans="2:5" ht="14.25" customHeight="1">
      <c r="B35" s="7"/>
      <c r="C35" s="7"/>
      <c r="D35" s="7"/>
      <c r="E35" s="6"/>
    </row>
    <row r="36" spans="2:5" ht="14.25" customHeight="1">
      <c r="B36" s="7"/>
      <c r="C36" s="7"/>
      <c r="D36" s="7"/>
      <c r="E36" s="6"/>
    </row>
    <row r="37" spans="2:5" ht="14.25" customHeight="1">
      <c r="B37" s="7"/>
      <c r="C37" s="7"/>
      <c r="D37" s="7"/>
      <c r="E37" s="6"/>
    </row>
    <row r="38" spans="2:5" ht="14.25" customHeight="1">
      <c r="B38" s="7"/>
      <c r="C38" s="7"/>
      <c r="D38" s="7"/>
      <c r="E38" s="6"/>
    </row>
    <row r="39" spans="2:5" ht="14.25" customHeight="1">
      <c r="B39" s="7"/>
      <c r="C39" s="7"/>
      <c r="D39" s="7"/>
      <c r="E39" s="6"/>
    </row>
    <row r="40" spans="2:5" ht="14.25" customHeight="1">
      <c r="B40" s="7"/>
      <c r="C40" s="7"/>
      <c r="D40" s="7"/>
      <c r="E40" s="6"/>
    </row>
    <row r="41" spans="2:5" ht="14.25" customHeight="1">
      <c r="B41" s="7"/>
      <c r="C41" s="7"/>
      <c r="D41" s="7"/>
      <c r="E41" s="6"/>
    </row>
    <row r="42" spans="2:5" ht="14.25" customHeight="1">
      <c r="B42" s="7"/>
      <c r="C42" s="7"/>
      <c r="D42" s="7"/>
      <c r="E42" s="6"/>
    </row>
    <row r="43" spans="2:5" ht="14.25" customHeight="1">
      <c r="B43" s="7"/>
      <c r="C43" s="7"/>
      <c r="D43" s="7"/>
      <c r="E43" s="6"/>
    </row>
    <row r="44" spans="2:5" ht="14.25" customHeight="1">
      <c r="B44" s="7"/>
      <c r="C44" s="7"/>
      <c r="D44" s="7"/>
      <c r="E44" s="6"/>
    </row>
    <row r="45" spans="2:5" ht="14.25" customHeight="1">
      <c r="B45" s="7"/>
      <c r="C45" s="7"/>
      <c r="D45" s="7"/>
      <c r="E45" s="6"/>
    </row>
    <row r="46" spans="2:5" ht="14.25" customHeight="1">
      <c r="B46" s="7"/>
      <c r="C46" s="7"/>
      <c r="D46" s="7"/>
      <c r="E46" s="6"/>
    </row>
    <row r="47" spans="2:5" ht="14.25" customHeight="1">
      <c r="B47" s="7"/>
      <c r="C47" s="7"/>
      <c r="D47" s="7"/>
      <c r="E47" s="6"/>
    </row>
    <row r="48" spans="2:5" ht="14.25" customHeight="1">
      <c r="B48" s="7"/>
      <c r="C48" s="7"/>
      <c r="D48" s="7"/>
      <c r="E48" s="6"/>
    </row>
    <row r="49" spans="2:5" ht="14.25" customHeight="1">
      <c r="B49" s="7"/>
      <c r="C49" s="7"/>
      <c r="D49" s="7"/>
      <c r="E49" s="6"/>
    </row>
    <row r="50" spans="2:5" ht="14.25" customHeight="1">
      <c r="B50" s="7"/>
      <c r="C50" s="7"/>
      <c r="D50" s="7"/>
      <c r="E50" s="6"/>
    </row>
    <row r="51" spans="2:5" ht="14.25" customHeight="1">
      <c r="B51" s="7"/>
      <c r="C51" s="7"/>
      <c r="D51" s="7"/>
      <c r="E51" s="6"/>
    </row>
    <row r="52" spans="2:5" ht="14.25" customHeight="1">
      <c r="B52" s="7"/>
      <c r="C52" s="7"/>
      <c r="D52" s="7"/>
      <c r="E52" s="6"/>
    </row>
    <row r="53" spans="2:5" ht="14.25" customHeight="1">
      <c r="B53" s="7"/>
      <c r="C53" s="7"/>
      <c r="D53" s="7"/>
      <c r="E53" s="6"/>
    </row>
    <row r="54" spans="2:5" ht="14.25" customHeight="1">
      <c r="B54" s="7"/>
      <c r="C54" s="7"/>
      <c r="D54" s="7"/>
      <c r="E54" s="6"/>
    </row>
    <row r="55" spans="2:5" ht="14.25" customHeight="1">
      <c r="B55" s="7"/>
      <c r="C55" s="7"/>
      <c r="D55" s="7"/>
      <c r="E55" s="6"/>
    </row>
    <row r="56" spans="2:5" ht="14.25" customHeight="1">
      <c r="B56" s="7"/>
      <c r="C56" s="7"/>
      <c r="D56" s="7"/>
      <c r="E56" s="6"/>
    </row>
    <row r="57" spans="2:5" ht="14.25" customHeight="1">
      <c r="B57" s="7"/>
      <c r="C57" s="7"/>
      <c r="D57" s="7"/>
      <c r="E57" s="6"/>
    </row>
    <row r="58" spans="2:5" ht="14.25" customHeight="1">
      <c r="B58" s="7"/>
      <c r="C58" s="7"/>
      <c r="D58" s="7"/>
      <c r="E58" s="6"/>
    </row>
    <row r="59" spans="2:5" ht="14.25" customHeight="1">
      <c r="B59" s="7"/>
      <c r="C59" s="7"/>
      <c r="D59" s="7"/>
      <c r="E59" s="6"/>
    </row>
    <row r="60" spans="2:5" ht="14.25" customHeight="1">
      <c r="B60" s="7"/>
      <c r="C60" s="7"/>
      <c r="D60" s="7"/>
      <c r="E60" s="6"/>
    </row>
    <row r="61" spans="2:5" ht="14.25" customHeight="1">
      <c r="B61" s="7"/>
      <c r="C61" s="7"/>
      <c r="D61" s="7"/>
      <c r="E61" s="6"/>
    </row>
    <row r="62" spans="2:5" ht="14.25" customHeight="1">
      <c r="B62" s="7"/>
      <c r="C62" s="7"/>
      <c r="D62" s="7"/>
      <c r="E62" s="6"/>
    </row>
    <row r="63" spans="2:5" ht="14.25" customHeight="1">
      <c r="B63" s="7"/>
      <c r="C63" s="7"/>
      <c r="D63" s="7"/>
      <c r="E63" s="6"/>
    </row>
    <row r="64" spans="2:5" ht="14.25" customHeight="1">
      <c r="B64" s="7"/>
      <c r="C64" s="7"/>
      <c r="D64" s="7"/>
      <c r="E64" s="6"/>
    </row>
    <row r="65" spans="2:5" ht="14.25" customHeight="1">
      <c r="B65" s="7"/>
      <c r="C65" s="7"/>
      <c r="D65" s="7"/>
      <c r="E65" s="6"/>
    </row>
    <row r="66" spans="2:5" ht="14.25" customHeight="1">
      <c r="B66" s="7"/>
      <c r="C66" s="7"/>
      <c r="D66" s="7"/>
      <c r="E66" s="6"/>
    </row>
    <row r="67" spans="2:5" ht="14.25" customHeight="1">
      <c r="B67" s="7"/>
      <c r="C67" s="7"/>
      <c r="D67" s="7"/>
      <c r="E67" s="6"/>
    </row>
    <row r="68" spans="2:5" ht="14.25" customHeight="1">
      <c r="B68" s="7"/>
      <c r="C68" s="7"/>
      <c r="D68" s="7"/>
      <c r="E68" s="6"/>
    </row>
    <row r="69" spans="2:5" ht="14.25" customHeight="1">
      <c r="B69" s="7"/>
      <c r="C69" s="7"/>
      <c r="D69" s="7"/>
      <c r="E69" s="6"/>
    </row>
    <row r="70" spans="2:5" ht="14.25" customHeight="1">
      <c r="B70" s="7"/>
      <c r="C70" s="7"/>
      <c r="D70" s="7"/>
      <c r="E70" s="6"/>
    </row>
    <row r="71" spans="2:5" ht="14.25" customHeight="1">
      <c r="B71" s="7"/>
      <c r="C71" s="7"/>
      <c r="D71" s="7"/>
      <c r="E71" s="6"/>
    </row>
    <row r="72" spans="2:5" ht="14.25" customHeight="1">
      <c r="B72" s="7"/>
      <c r="C72" s="7"/>
      <c r="D72" s="7"/>
      <c r="E72" s="6"/>
    </row>
    <row r="73" spans="2:5" ht="14.25" customHeight="1">
      <c r="B73" s="7"/>
      <c r="C73" s="7"/>
      <c r="D73" s="7"/>
      <c r="E73" s="6"/>
    </row>
    <row r="74" spans="2:5" ht="14.25" customHeight="1">
      <c r="B74" s="7"/>
      <c r="C74" s="7"/>
      <c r="D74" s="7"/>
      <c r="E74" s="6"/>
    </row>
    <row r="75" spans="2:5" ht="14.25" customHeight="1">
      <c r="B75" s="7"/>
      <c r="C75" s="7"/>
      <c r="D75" s="7"/>
      <c r="E75" s="6"/>
    </row>
    <row r="76" spans="2:5" ht="14.25" customHeight="1">
      <c r="B76" s="7"/>
      <c r="C76" s="7"/>
      <c r="D76" s="7"/>
      <c r="E76" s="6"/>
    </row>
    <row r="77" spans="2:5" ht="14.25" customHeight="1">
      <c r="B77" s="7"/>
      <c r="C77" s="7"/>
      <c r="D77" s="7"/>
      <c r="E77" s="6"/>
    </row>
    <row r="78" spans="2:5" ht="14.25" customHeight="1">
      <c r="B78" s="7"/>
      <c r="C78" s="7"/>
      <c r="D78" s="7"/>
      <c r="E78" s="6"/>
    </row>
    <row r="79" spans="2:5" ht="14.25" customHeight="1">
      <c r="B79" s="7"/>
      <c r="C79" s="7"/>
      <c r="D79" s="7"/>
      <c r="E79" s="6"/>
    </row>
    <row r="80" spans="2:5" ht="14.25" customHeight="1">
      <c r="B80" s="7"/>
      <c r="C80" s="7"/>
      <c r="D80" s="7"/>
      <c r="E80" s="6"/>
    </row>
    <row r="81" spans="2:5" ht="14.25" customHeight="1">
      <c r="B81" s="7"/>
      <c r="C81" s="7"/>
      <c r="D81" s="7"/>
      <c r="E81" s="6"/>
    </row>
    <row r="82" spans="2:5" ht="14.25" customHeight="1">
      <c r="B82" s="7"/>
      <c r="C82" s="7"/>
      <c r="D82" s="7"/>
      <c r="E82" s="6"/>
    </row>
    <row r="83" spans="2:5" ht="14.25" customHeight="1">
      <c r="B83" s="7"/>
      <c r="C83" s="7"/>
      <c r="D83" s="7"/>
      <c r="E83" s="6"/>
    </row>
    <row r="84" spans="2:5" ht="14.25" customHeight="1">
      <c r="B84" s="7"/>
      <c r="C84" s="7"/>
      <c r="D84" s="7"/>
      <c r="E84" s="6"/>
    </row>
    <row r="85" spans="2:5" ht="14.25" customHeight="1">
      <c r="B85" s="7"/>
      <c r="C85" s="7"/>
      <c r="D85" s="7"/>
      <c r="E85" s="6"/>
    </row>
    <row r="86" spans="2:5" ht="14.25" customHeight="1">
      <c r="B86" s="7"/>
      <c r="C86" s="7"/>
      <c r="D86" s="7"/>
      <c r="E86" s="6"/>
    </row>
    <row r="87" spans="2:5" ht="14.25" customHeight="1">
      <c r="B87" s="7"/>
      <c r="C87" s="7"/>
      <c r="D87" s="7"/>
      <c r="E87" s="6"/>
    </row>
    <row r="88" spans="2:5" ht="14.25" customHeight="1">
      <c r="B88" s="7"/>
      <c r="C88" s="7"/>
      <c r="D88" s="7"/>
      <c r="E88" s="6"/>
    </row>
    <row r="89" spans="2:5" ht="14.25" customHeight="1">
      <c r="B89" s="7"/>
      <c r="C89" s="7"/>
      <c r="D89" s="7"/>
      <c r="E89" s="6"/>
    </row>
    <row r="90" spans="2:5" ht="14.25" customHeight="1">
      <c r="B90" s="7"/>
      <c r="C90" s="7"/>
      <c r="D90" s="7"/>
      <c r="E90" s="6"/>
    </row>
    <row r="91" spans="2:5" ht="14.25" customHeight="1">
      <c r="B91" s="7"/>
      <c r="C91" s="7"/>
      <c r="D91" s="7"/>
      <c r="E91" s="6"/>
    </row>
    <row r="92" spans="2:5" ht="14.25" customHeight="1">
      <c r="B92" s="7"/>
      <c r="C92" s="7"/>
      <c r="D92" s="7"/>
      <c r="E92" s="6"/>
    </row>
    <row r="93" spans="2:5" ht="14.25" customHeight="1">
      <c r="B93" s="7"/>
      <c r="C93" s="7"/>
      <c r="D93" s="7"/>
      <c r="E93" s="6"/>
    </row>
    <row r="94" spans="2:5" ht="14.25" customHeight="1">
      <c r="B94" s="7"/>
      <c r="C94" s="7"/>
      <c r="D94" s="7"/>
      <c r="E94" s="6"/>
    </row>
    <row r="95" spans="2:5" ht="14.25" customHeight="1">
      <c r="B95" s="7"/>
      <c r="C95" s="7"/>
      <c r="D95" s="7"/>
      <c r="E95" s="6"/>
    </row>
    <row r="96" spans="2:5" ht="14.25" customHeight="1">
      <c r="B96" s="7"/>
      <c r="C96" s="7"/>
      <c r="D96" s="7"/>
      <c r="E96" s="6"/>
    </row>
    <row r="97" spans="2:5" ht="14.25" customHeight="1">
      <c r="B97" s="7"/>
      <c r="C97" s="7"/>
      <c r="D97" s="7"/>
      <c r="E97" s="6"/>
    </row>
    <row r="98" spans="2:5" ht="14.25" customHeight="1">
      <c r="B98" s="7"/>
      <c r="C98" s="7"/>
      <c r="D98" s="7"/>
      <c r="E98" s="6"/>
    </row>
    <row r="99" spans="2:5" ht="14.25" customHeight="1">
      <c r="B99" s="7"/>
      <c r="C99" s="7"/>
      <c r="D99" s="7"/>
      <c r="E99" s="6"/>
    </row>
    <row r="100" spans="2:5" ht="14.25" customHeight="1">
      <c r="B100" s="7"/>
      <c r="C100" s="7"/>
      <c r="D100" s="7"/>
      <c r="E100" s="6"/>
    </row>
    <row r="101" spans="2:5" ht="14.25" customHeight="1">
      <c r="B101" s="7"/>
      <c r="C101" s="7"/>
      <c r="D101" s="7"/>
      <c r="E101" s="6"/>
    </row>
    <row r="102" spans="2:5" ht="14.25" customHeight="1">
      <c r="B102" s="7"/>
      <c r="C102" s="7"/>
      <c r="D102" s="7"/>
      <c r="E102" s="6"/>
    </row>
    <row r="103" spans="2:5" ht="14.25" customHeight="1">
      <c r="B103" s="7"/>
      <c r="C103" s="7"/>
      <c r="D103" s="7"/>
      <c r="E103" s="6"/>
    </row>
    <row r="104" spans="2:5" ht="14.25" customHeight="1">
      <c r="B104" s="7"/>
      <c r="C104" s="7"/>
      <c r="D104" s="7"/>
      <c r="E104" s="6"/>
    </row>
    <row r="105" spans="2:5" ht="14.25" customHeight="1">
      <c r="B105" s="7"/>
      <c r="C105" s="7"/>
      <c r="D105" s="7"/>
      <c r="E105" s="6"/>
    </row>
    <row r="106" spans="2:5" ht="14.25" customHeight="1">
      <c r="B106" s="7"/>
      <c r="C106" s="7"/>
      <c r="D106" s="7"/>
      <c r="E106" s="6"/>
    </row>
    <row r="107" spans="2:5" ht="14.25" customHeight="1">
      <c r="B107" s="7"/>
      <c r="C107" s="7"/>
      <c r="D107" s="7"/>
      <c r="E107" s="6"/>
    </row>
    <row r="108" spans="2:5" ht="14.25" customHeight="1">
      <c r="B108" s="7"/>
      <c r="C108" s="7"/>
      <c r="D108" s="7"/>
      <c r="E108" s="6"/>
    </row>
    <row r="109" spans="2:5" ht="14.25" customHeight="1">
      <c r="B109" s="7"/>
      <c r="C109" s="7"/>
      <c r="D109" s="7"/>
      <c r="E109" s="6"/>
    </row>
    <row r="110" spans="2:5" ht="14.25" customHeight="1">
      <c r="B110" s="7"/>
      <c r="C110" s="7"/>
      <c r="D110" s="7"/>
      <c r="E110" s="6"/>
    </row>
    <row r="111" spans="2:5" ht="14.25" customHeight="1">
      <c r="B111" s="7"/>
      <c r="C111" s="7"/>
      <c r="D111" s="7"/>
      <c r="E111" s="6"/>
    </row>
    <row r="112" spans="2:5" ht="14.25" customHeight="1">
      <c r="B112" s="7"/>
      <c r="C112" s="7"/>
      <c r="D112" s="7"/>
      <c r="E112" s="6"/>
    </row>
    <row r="113" spans="2:5" ht="14.25" customHeight="1">
      <c r="B113" s="7"/>
      <c r="C113" s="7"/>
      <c r="D113" s="7"/>
      <c r="E113" s="6"/>
    </row>
    <row r="114" spans="2:5" ht="14.25" customHeight="1">
      <c r="B114" s="7"/>
      <c r="C114" s="7"/>
      <c r="D114" s="7"/>
      <c r="E114" s="6"/>
    </row>
    <row r="115" spans="2:5" ht="14.25" customHeight="1">
      <c r="B115" s="7"/>
      <c r="C115" s="7"/>
      <c r="D115" s="7"/>
      <c r="E115" s="6"/>
    </row>
    <row r="116" spans="2:5" ht="14.25" customHeight="1">
      <c r="B116" s="7"/>
      <c r="C116" s="7"/>
      <c r="D116" s="7"/>
      <c r="E116" s="6"/>
    </row>
    <row r="117" spans="2:5" ht="14.25" customHeight="1">
      <c r="B117" s="7"/>
      <c r="C117" s="7"/>
      <c r="D117" s="7"/>
      <c r="E117" s="6"/>
    </row>
    <row r="118" spans="2:5" ht="14.25" customHeight="1">
      <c r="B118" s="7"/>
      <c r="C118" s="7"/>
      <c r="D118" s="7"/>
      <c r="E118" s="6"/>
    </row>
    <row r="119" spans="2:5" ht="14.25" customHeight="1">
      <c r="B119" s="7"/>
      <c r="C119" s="7"/>
      <c r="D119" s="7"/>
      <c r="E119" s="6"/>
    </row>
    <row r="120" spans="2:5" ht="14.25" customHeight="1">
      <c r="B120" s="7"/>
      <c r="C120" s="7"/>
      <c r="D120" s="7"/>
      <c r="E120" s="6"/>
    </row>
    <row r="121" spans="2:5" ht="14.25" customHeight="1">
      <c r="B121" s="7"/>
      <c r="C121" s="7"/>
      <c r="D121" s="7"/>
      <c r="E121" s="6"/>
    </row>
    <row r="122" spans="2:5" ht="14.25" customHeight="1">
      <c r="B122" s="7"/>
      <c r="C122" s="7"/>
      <c r="D122" s="7"/>
      <c r="E122" s="6"/>
    </row>
    <row r="123" spans="2:5" ht="14.25" customHeight="1">
      <c r="B123" s="7"/>
      <c r="C123" s="7"/>
      <c r="D123" s="7"/>
      <c r="E123" s="6"/>
    </row>
    <row r="124" spans="2:5" ht="14.25" customHeight="1">
      <c r="B124" s="7"/>
      <c r="C124" s="7"/>
      <c r="D124" s="7"/>
      <c r="E124" s="6"/>
    </row>
    <row r="125" spans="2:5" ht="14.25" customHeight="1">
      <c r="B125" s="7"/>
      <c r="C125" s="7"/>
      <c r="D125" s="7"/>
      <c r="E125" s="6"/>
    </row>
    <row r="126" spans="2:5" ht="14.25" customHeight="1">
      <c r="B126" s="7"/>
      <c r="C126" s="7"/>
      <c r="D126" s="7"/>
      <c r="E126" s="6"/>
    </row>
    <row r="127" spans="2:5" ht="14.25" customHeight="1">
      <c r="B127" s="7"/>
      <c r="C127" s="7"/>
      <c r="D127" s="7"/>
      <c r="E127" s="6"/>
    </row>
    <row r="128" spans="2:5" ht="14.25" customHeight="1">
      <c r="B128" s="7"/>
      <c r="C128" s="7"/>
      <c r="D128" s="7"/>
      <c r="E128" s="6"/>
    </row>
    <row r="129" spans="2:5" ht="14.25" customHeight="1">
      <c r="B129" s="7"/>
      <c r="C129" s="7"/>
      <c r="D129" s="7"/>
      <c r="E129" s="6"/>
    </row>
    <row r="130" spans="2:5" ht="14.25" customHeight="1">
      <c r="B130" s="7"/>
      <c r="C130" s="7"/>
      <c r="D130" s="7"/>
      <c r="E130" s="6"/>
    </row>
    <row r="131" spans="2:5" ht="14.25" customHeight="1">
      <c r="B131" s="7"/>
      <c r="C131" s="7"/>
      <c r="D131" s="7"/>
      <c r="E131" s="6"/>
    </row>
    <row r="132" spans="2:5" ht="14.25" customHeight="1">
      <c r="B132" s="7"/>
      <c r="C132" s="7"/>
      <c r="D132" s="7"/>
      <c r="E132" s="6"/>
    </row>
    <row r="133" spans="2:5" ht="14.25" customHeight="1">
      <c r="B133" s="7"/>
      <c r="C133" s="7"/>
      <c r="D133" s="7"/>
      <c r="E133" s="6"/>
    </row>
    <row r="134" spans="2:5" ht="14.25" customHeight="1">
      <c r="B134" s="7"/>
      <c r="C134" s="7"/>
      <c r="D134" s="7"/>
      <c r="E134" s="6"/>
    </row>
    <row r="135" spans="2:5" ht="14.25" customHeight="1">
      <c r="B135" s="7"/>
      <c r="C135" s="7"/>
      <c r="D135" s="7"/>
      <c r="E135" s="6"/>
    </row>
    <row r="136" spans="2:5" ht="14.25" customHeight="1">
      <c r="B136" s="7"/>
      <c r="C136" s="7"/>
      <c r="D136" s="7"/>
      <c r="E136" s="6"/>
    </row>
    <row r="137" spans="2:5" ht="14.25" customHeight="1">
      <c r="B137" s="7"/>
      <c r="C137" s="7"/>
      <c r="D137" s="7"/>
      <c r="E137" s="6"/>
    </row>
    <row r="138" spans="2:5" ht="14.25" customHeight="1">
      <c r="B138" s="7"/>
      <c r="C138" s="7"/>
      <c r="D138" s="7"/>
      <c r="E138" s="6"/>
    </row>
    <row r="139" spans="2:5" ht="14.25" customHeight="1">
      <c r="B139" s="7"/>
      <c r="C139" s="7"/>
      <c r="D139" s="7"/>
      <c r="E139" s="6"/>
    </row>
    <row r="140" spans="2:5" ht="14.25" customHeight="1">
      <c r="B140" s="7"/>
      <c r="C140" s="7"/>
      <c r="D140" s="7"/>
      <c r="E140" s="6"/>
    </row>
    <row r="141" spans="2:5" ht="14.25" customHeight="1">
      <c r="B141" s="7"/>
      <c r="C141" s="7"/>
      <c r="D141" s="7"/>
      <c r="E141" s="6"/>
    </row>
    <row r="142" spans="2:5" ht="14.25" customHeight="1">
      <c r="B142" s="7"/>
      <c r="C142" s="7"/>
      <c r="D142" s="7"/>
      <c r="E142" s="6"/>
    </row>
    <row r="143" spans="2:5" ht="14.25" customHeight="1">
      <c r="B143" s="7"/>
      <c r="C143" s="7"/>
      <c r="D143" s="7"/>
      <c r="E143" s="6"/>
    </row>
    <row r="144" spans="2:5" ht="14.25" customHeight="1">
      <c r="B144" s="7"/>
      <c r="C144" s="7"/>
      <c r="D144" s="7"/>
      <c r="E144" s="6"/>
    </row>
    <row r="145" spans="2:5" ht="14.25" customHeight="1">
      <c r="B145" s="7"/>
      <c r="C145" s="7"/>
      <c r="D145" s="7"/>
      <c r="E145" s="6"/>
    </row>
    <row r="146" spans="2:5" ht="14.25" customHeight="1">
      <c r="B146" s="7"/>
      <c r="C146" s="7"/>
      <c r="D146" s="7"/>
      <c r="E146" s="6"/>
    </row>
    <row r="147" spans="2:5" ht="14.25" customHeight="1">
      <c r="B147" s="7"/>
      <c r="C147" s="7"/>
      <c r="D147" s="7"/>
      <c r="E147" s="6"/>
    </row>
    <row r="148" spans="2:5" ht="14.25" customHeight="1">
      <c r="B148" s="7"/>
      <c r="C148" s="7"/>
      <c r="D148" s="7"/>
      <c r="E148" s="6"/>
    </row>
    <row r="149" spans="2:5" ht="14.25" customHeight="1">
      <c r="B149" s="7"/>
      <c r="C149" s="7"/>
      <c r="D149" s="7"/>
      <c r="E149" s="6"/>
    </row>
    <row r="150" spans="2:5" ht="14.25" customHeight="1">
      <c r="B150" s="7"/>
      <c r="C150" s="7"/>
      <c r="D150" s="7"/>
      <c r="E150" s="6"/>
    </row>
    <row r="151" spans="2:5" ht="14.25" customHeight="1">
      <c r="B151" s="7"/>
      <c r="C151" s="7"/>
      <c r="D151" s="7"/>
      <c r="E151" s="6"/>
    </row>
    <row r="152" spans="2:5" ht="14.25" customHeight="1">
      <c r="B152" s="7"/>
      <c r="C152" s="7"/>
      <c r="D152" s="7"/>
      <c r="E152" s="6"/>
    </row>
    <row r="153" spans="2:5" ht="14.25" customHeight="1">
      <c r="B153" s="7"/>
      <c r="C153" s="7"/>
      <c r="D153" s="7"/>
      <c r="E153" s="6"/>
    </row>
    <row r="154" spans="2:5" ht="14.25" customHeight="1">
      <c r="B154" s="7"/>
      <c r="C154" s="7"/>
      <c r="D154" s="7"/>
      <c r="E154" s="6"/>
    </row>
    <row r="155" spans="2:5" ht="14.25" customHeight="1">
      <c r="B155" s="7"/>
      <c r="C155" s="7"/>
      <c r="D155" s="7"/>
      <c r="E155" s="6"/>
    </row>
    <row r="156" spans="2:5" ht="14.25" customHeight="1">
      <c r="B156" s="7"/>
      <c r="C156" s="7"/>
      <c r="D156" s="7"/>
      <c r="E156" s="6"/>
    </row>
    <row r="157" spans="2:5" ht="14.25" customHeight="1">
      <c r="B157" s="7"/>
      <c r="C157" s="7"/>
      <c r="D157" s="7"/>
      <c r="E157" s="6"/>
    </row>
    <row r="158" spans="2:5" ht="14.25" customHeight="1">
      <c r="B158" s="7"/>
      <c r="C158" s="7"/>
      <c r="D158" s="7"/>
      <c r="E158" s="6"/>
    </row>
    <row r="159" spans="2:5" ht="14.25" customHeight="1">
      <c r="B159" s="7"/>
      <c r="C159" s="7"/>
      <c r="D159" s="7"/>
      <c r="E159" s="6"/>
    </row>
    <row r="160" spans="2:5" ht="14.25" customHeight="1">
      <c r="B160" s="7"/>
      <c r="C160" s="7"/>
      <c r="D160" s="7"/>
      <c r="E160" s="6"/>
    </row>
    <row r="161" spans="2:5" ht="14.25" customHeight="1">
      <c r="B161" s="7"/>
      <c r="C161" s="7"/>
      <c r="D161" s="7"/>
      <c r="E161" s="6"/>
    </row>
    <row r="162" spans="2:5" ht="14.25" customHeight="1">
      <c r="B162" s="7"/>
      <c r="C162" s="7"/>
      <c r="D162" s="7"/>
      <c r="E162" s="6"/>
    </row>
    <row r="163" spans="2:5" ht="14.25" customHeight="1">
      <c r="B163" s="7"/>
      <c r="C163" s="7"/>
      <c r="D163" s="7"/>
      <c r="E163" s="6"/>
    </row>
    <row r="164" spans="2:5" ht="14.25" customHeight="1">
      <c r="B164" s="7"/>
      <c r="C164" s="7"/>
      <c r="D164" s="7"/>
      <c r="E164" s="6"/>
    </row>
    <row r="165" spans="2:5" ht="14.25" customHeight="1">
      <c r="B165" s="7"/>
      <c r="C165" s="7"/>
      <c r="D165" s="7"/>
      <c r="E165" s="6"/>
    </row>
    <row r="166" spans="2:5" ht="14.25" customHeight="1">
      <c r="B166" s="7"/>
      <c r="C166" s="7"/>
      <c r="D166" s="7"/>
      <c r="E166" s="6"/>
    </row>
    <row r="167" spans="2:5" ht="14.25" customHeight="1">
      <c r="B167" s="7"/>
      <c r="C167" s="7"/>
      <c r="D167" s="7"/>
      <c r="E167" s="6"/>
    </row>
    <row r="168" spans="2:5" ht="14.25" customHeight="1">
      <c r="B168" s="7"/>
      <c r="C168" s="7"/>
      <c r="D168" s="7"/>
      <c r="E168" s="6"/>
    </row>
    <row r="169" spans="2:5" ht="14.25" customHeight="1">
      <c r="B169" s="7"/>
      <c r="C169" s="7"/>
      <c r="D169" s="7"/>
      <c r="E169" s="6"/>
    </row>
    <row r="170" spans="2:5" ht="14.25" customHeight="1">
      <c r="B170" s="7"/>
      <c r="C170" s="7"/>
      <c r="D170" s="7"/>
      <c r="E170" s="6"/>
    </row>
    <row r="171" spans="2:5" ht="14.25" customHeight="1">
      <c r="B171" s="7"/>
      <c r="C171" s="7"/>
      <c r="D171" s="7"/>
      <c r="E171" s="6"/>
    </row>
    <row r="172" spans="2:5" ht="14.25" customHeight="1">
      <c r="B172" s="7"/>
      <c r="C172" s="7"/>
      <c r="D172" s="7"/>
      <c r="E172" s="6"/>
    </row>
    <row r="173" spans="2:5" ht="14.25" customHeight="1">
      <c r="B173" s="7"/>
      <c r="C173" s="7"/>
      <c r="D173" s="7"/>
      <c r="E173" s="6"/>
    </row>
    <row r="174" spans="2:5" ht="14.25" customHeight="1">
      <c r="B174" s="7"/>
      <c r="C174" s="7"/>
      <c r="D174" s="7"/>
      <c r="E174" s="6"/>
    </row>
    <row r="175" spans="2:5" ht="14.25" customHeight="1">
      <c r="B175" s="7"/>
      <c r="C175" s="7"/>
      <c r="D175" s="7"/>
      <c r="E175" s="6"/>
    </row>
    <row r="176" spans="2:5" ht="14.25" customHeight="1">
      <c r="B176" s="7"/>
      <c r="C176" s="7"/>
      <c r="D176" s="7"/>
      <c r="E176" s="6"/>
    </row>
    <row r="177" spans="2:5" ht="14.25" customHeight="1">
      <c r="B177" s="7"/>
      <c r="C177" s="7"/>
      <c r="D177" s="7"/>
      <c r="E177" s="6"/>
    </row>
    <row r="178" spans="2:5" ht="14.25" customHeight="1">
      <c r="B178" s="7"/>
      <c r="C178" s="7"/>
      <c r="D178" s="7"/>
      <c r="E178" s="6"/>
    </row>
    <row r="179" spans="2:5" ht="14.25" customHeight="1">
      <c r="B179" s="7"/>
      <c r="C179" s="7"/>
      <c r="D179" s="7"/>
      <c r="E179" s="6"/>
    </row>
    <row r="180" spans="2:5" ht="14.25" customHeight="1">
      <c r="B180" s="7"/>
      <c r="C180" s="7"/>
      <c r="D180" s="7"/>
      <c r="E180" s="6"/>
    </row>
    <row r="181" spans="2:5" ht="14.25" customHeight="1">
      <c r="B181" s="7"/>
      <c r="C181" s="7"/>
      <c r="D181" s="7"/>
      <c r="E181" s="6"/>
    </row>
    <row r="182" spans="2:5" ht="14.25" customHeight="1">
      <c r="B182" s="7"/>
      <c r="C182" s="7"/>
      <c r="D182" s="7"/>
      <c r="E182" s="6"/>
    </row>
    <row r="183" spans="2:5" ht="14.25" customHeight="1">
      <c r="B183" s="7"/>
      <c r="C183" s="7"/>
      <c r="D183" s="7"/>
      <c r="E183" s="6"/>
    </row>
    <row r="184" spans="2:5" ht="14.25" customHeight="1">
      <c r="B184" s="7"/>
      <c r="C184" s="7"/>
      <c r="D184" s="7"/>
      <c r="E184" s="6"/>
    </row>
    <row r="185" spans="2:5" ht="14.25" customHeight="1">
      <c r="B185" s="7"/>
      <c r="C185" s="7"/>
      <c r="D185" s="7"/>
      <c r="E185" s="6"/>
    </row>
    <row r="186" spans="2:5" ht="14.25" customHeight="1">
      <c r="B186" s="7"/>
      <c r="C186" s="7"/>
      <c r="D186" s="7"/>
      <c r="E186" s="6"/>
    </row>
    <row r="187" spans="2:5" ht="14.25" customHeight="1">
      <c r="B187" s="7"/>
      <c r="C187" s="7"/>
      <c r="D187" s="7"/>
      <c r="E187" s="6"/>
    </row>
    <row r="188" spans="2:5" ht="14.25" customHeight="1">
      <c r="B188" s="7"/>
      <c r="C188" s="7"/>
      <c r="D188" s="7"/>
      <c r="E188" s="6"/>
    </row>
    <row r="189" spans="2:5" ht="14.25" customHeight="1">
      <c r="B189" s="7"/>
      <c r="C189" s="7"/>
      <c r="D189" s="7"/>
      <c r="E189" s="6"/>
    </row>
    <row r="190" spans="2:5" ht="14.25" customHeight="1">
      <c r="B190" s="7"/>
      <c r="C190" s="7"/>
      <c r="D190" s="7"/>
      <c r="E190" s="6"/>
    </row>
    <row r="191" spans="2:5" ht="14.25" customHeight="1">
      <c r="B191" s="7"/>
      <c r="C191" s="7"/>
      <c r="D191" s="7"/>
      <c r="E191" s="6"/>
    </row>
    <row r="192" spans="2:5" ht="14.25" customHeight="1">
      <c r="B192" s="7"/>
      <c r="C192" s="7"/>
      <c r="D192" s="7"/>
      <c r="E192" s="6"/>
    </row>
    <row r="193" spans="2:5" ht="14.25" customHeight="1">
      <c r="B193" s="7"/>
      <c r="C193" s="7"/>
      <c r="D193" s="7"/>
      <c r="E193" s="6"/>
    </row>
    <row r="194" spans="2:5" ht="14.25" customHeight="1">
      <c r="B194" s="7"/>
      <c r="C194" s="7"/>
      <c r="D194" s="7"/>
      <c r="E194" s="6"/>
    </row>
    <row r="195" spans="2:5" ht="14.25" customHeight="1">
      <c r="B195" s="7"/>
      <c r="C195" s="7"/>
      <c r="D195" s="7"/>
      <c r="E195" s="6"/>
    </row>
    <row r="196" spans="2:5" ht="14.25" customHeight="1">
      <c r="B196" s="7"/>
      <c r="C196" s="7"/>
      <c r="D196" s="7"/>
      <c r="E196" s="6"/>
    </row>
    <row r="197" spans="2:5" ht="14.25" customHeight="1">
      <c r="B197" s="7"/>
      <c r="C197" s="7"/>
      <c r="D197" s="7"/>
      <c r="E197" s="6"/>
    </row>
    <row r="198" spans="2:5" ht="14.25" customHeight="1">
      <c r="B198" s="7"/>
      <c r="C198" s="7"/>
      <c r="D198" s="7"/>
      <c r="E198" s="6"/>
    </row>
    <row r="199" spans="2:5" ht="14.25" customHeight="1">
      <c r="B199" s="7"/>
      <c r="C199" s="7"/>
      <c r="D199" s="7"/>
      <c r="E199" s="6"/>
    </row>
    <row r="200" spans="2:5" ht="14.25" customHeight="1">
      <c r="B200" s="7"/>
      <c r="C200" s="7"/>
      <c r="D200" s="7"/>
      <c r="E200" s="6"/>
    </row>
    <row r="201" spans="2:5" ht="14.25" customHeight="1">
      <c r="B201" s="7"/>
      <c r="C201" s="7"/>
      <c r="D201" s="7"/>
      <c r="E201" s="6"/>
    </row>
    <row r="202" spans="2:5" ht="14.25" customHeight="1">
      <c r="B202" s="7"/>
      <c r="C202" s="7"/>
      <c r="D202" s="7"/>
      <c r="E202" s="6"/>
    </row>
    <row r="203" spans="2:5" ht="14.25" customHeight="1">
      <c r="B203" s="7"/>
      <c r="C203" s="7"/>
      <c r="D203" s="7"/>
      <c r="E203" s="6"/>
    </row>
    <row r="204" spans="2:5" ht="14.25" customHeight="1">
      <c r="B204" s="7"/>
      <c r="C204" s="7"/>
      <c r="D204" s="7"/>
      <c r="E204" s="6"/>
    </row>
    <row r="205" spans="2:5" ht="14.25" customHeight="1">
      <c r="B205" s="7"/>
      <c r="C205" s="7"/>
      <c r="D205" s="7"/>
      <c r="E205" s="6"/>
    </row>
    <row r="206" spans="2:5" ht="14.25" customHeight="1">
      <c r="B206" s="7"/>
      <c r="C206" s="7"/>
      <c r="D206" s="7"/>
      <c r="E206" s="6"/>
    </row>
    <row r="207" spans="2:5" ht="14.25" customHeight="1">
      <c r="B207" s="7"/>
      <c r="C207" s="7"/>
      <c r="D207" s="7"/>
      <c r="E207" s="6"/>
    </row>
    <row r="208" spans="2:5" ht="14.25" customHeight="1">
      <c r="B208" s="7"/>
      <c r="C208" s="7"/>
      <c r="D208" s="7"/>
      <c r="E208" s="6"/>
    </row>
    <row r="209" spans="2:5" ht="14.25" customHeight="1">
      <c r="B209" s="7"/>
      <c r="C209" s="7"/>
      <c r="D209" s="7"/>
      <c r="E209" s="6"/>
    </row>
    <row r="210" spans="2:5" ht="14.25" customHeight="1">
      <c r="B210" s="7"/>
      <c r="C210" s="7"/>
      <c r="D210" s="7"/>
      <c r="E210" s="6"/>
    </row>
    <row r="211" spans="2:5" ht="14.25" customHeight="1">
      <c r="B211" s="7"/>
      <c r="C211" s="7"/>
      <c r="D211" s="7"/>
      <c r="E211" s="6"/>
    </row>
    <row r="212" spans="2:5" ht="14.25" customHeight="1">
      <c r="B212" s="7"/>
      <c r="C212" s="7"/>
      <c r="D212" s="7"/>
      <c r="E212" s="6"/>
    </row>
    <row r="213" spans="2:5" ht="14.25" customHeight="1">
      <c r="B213" s="7"/>
      <c r="C213" s="7"/>
      <c r="D213" s="7"/>
      <c r="E213" s="6"/>
    </row>
    <row r="214" spans="2:5" ht="14.25" customHeight="1">
      <c r="B214" s="7"/>
      <c r="C214" s="7"/>
      <c r="D214" s="7"/>
      <c r="E214" s="6"/>
    </row>
    <row r="215" spans="2:5" ht="14.25" customHeight="1">
      <c r="B215" s="7"/>
      <c r="C215" s="7"/>
      <c r="D215" s="7"/>
      <c r="E215" s="6"/>
    </row>
    <row r="216" spans="2:5" ht="14.25" customHeight="1">
      <c r="B216" s="7"/>
      <c r="C216" s="7"/>
      <c r="D216" s="7"/>
      <c r="E216" s="6"/>
    </row>
    <row r="217" spans="2:5" ht="14.25" customHeight="1">
      <c r="B217" s="7"/>
      <c r="C217" s="7"/>
      <c r="D217" s="7"/>
      <c r="E217" s="6"/>
    </row>
    <row r="218" spans="2:5" ht="14.25" customHeight="1">
      <c r="B218" s="7"/>
      <c r="C218" s="7"/>
      <c r="D218" s="7"/>
      <c r="E218" s="6"/>
    </row>
    <row r="219" spans="2:5" ht="14.25" customHeight="1">
      <c r="B219" s="7"/>
      <c r="C219" s="7"/>
      <c r="D219" s="7"/>
      <c r="E219" s="6"/>
    </row>
    <row r="220" spans="2:5" ht="14.25" customHeight="1">
      <c r="B220" s="7"/>
      <c r="C220" s="7"/>
      <c r="D220" s="7"/>
      <c r="E220" s="6"/>
    </row>
    <row r="221" spans="2:5" ht="14.25" customHeight="1">
      <c r="B221" s="7"/>
      <c r="C221" s="7"/>
      <c r="D221" s="7"/>
      <c r="E221" s="6"/>
    </row>
    <row r="222" spans="2:5" ht="14.25" customHeight="1">
      <c r="B222" s="7"/>
      <c r="C222" s="7"/>
      <c r="D222" s="7"/>
      <c r="E222" s="6"/>
    </row>
    <row r="223" spans="2:5" ht="14.25" customHeight="1">
      <c r="B223" s="7"/>
      <c r="C223" s="7"/>
      <c r="D223" s="7"/>
      <c r="E223" s="6"/>
    </row>
    <row r="224" spans="2:5" ht="14.25" customHeight="1">
      <c r="B224" s="7"/>
      <c r="C224" s="7"/>
      <c r="D224" s="7"/>
      <c r="E224" s="6"/>
    </row>
    <row r="225" spans="2:5" ht="14.25" customHeight="1">
      <c r="B225" s="7"/>
      <c r="C225" s="7"/>
      <c r="D225" s="7"/>
      <c r="E225" s="6"/>
    </row>
    <row r="226" spans="2:5" ht="14.25" customHeight="1">
      <c r="B226" s="7"/>
      <c r="C226" s="7"/>
      <c r="D226" s="7"/>
      <c r="E226" s="6"/>
    </row>
    <row r="227" spans="2:5" ht="14.25" customHeight="1">
      <c r="B227" s="7"/>
      <c r="C227" s="7"/>
      <c r="D227" s="7"/>
      <c r="E227" s="6"/>
    </row>
    <row r="228" spans="2:5" ht="14.25" customHeight="1">
      <c r="B228" s="7"/>
      <c r="C228" s="7"/>
      <c r="D228" s="7"/>
      <c r="E228" s="6"/>
    </row>
    <row r="229" spans="2:5" ht="14.25" customHeight="1">
      <c r="B229" s="7"/>
      <c r="C229" s="7"/>
      <c r="D229" s="7"/>
      <c r="E229" s="6"/>
    </row>
    <row r="230" spans="2:5" ht="14.25" customHeight="1">
      <c r="B230" s="7"/>
      <c r="C230" s="7"/>
      <c r="D230" s="7"/>
      <c r="E230" s="6"/>
    </row>
    <row r="231" spans="2:5" ht="14.25" customHeight="1">
      <c r="B231" s="7"/>
      <c r="C231" s="7"/>
      <c r="D231" s="7"/>
      <c r="E231" s="6"/>
    </row>
    <row r="232" spans="2:5" ht="14.25" customHeight="1">
      <c r="B232" s="7"/>
      <c r="C232" s="7"/>
      <c r="D232" s="7"/>
      <c r="E232" s="6"/>
    </row>
    <row r="233" spans="2:5" ht="14.25" customHeight="1">
      <c r="B233" s="7"/>
      <c r="C233" s="7"/>
      <c r="D233" s="7"/>
      <c r="E233" s="6"/>
    </row>
    <row r="234" spans="2:5" ht="14.25" customHeight="1">
      <c r="B234" s="7"/>
      <c r="C234" s="7"/>
      <c r="D234" s="7"/>
      <c r="E234" s="6"/>
    </row>
    <row r="235" spans="2:5" ht="14.25" customHeight="1">
      <c r="B235" s="7"/>
      <c r="C235" s="7"/>
      <c r="D235" s="7"/>
      <c r="E235" s="6"/>
    </row>
    <row r="236" spans="2:5" ht="14.25" customHeight="1">
      <c r="B236" s="7"/>
      <c r="C236" s="7"/>
      <c r="D236" s="7"/>
      <c r="E236" s="6"/>
    </row>
    <row r="237" spans="2:5" ht="14.25" customHeight="1">
      <c r="B237" s="7"/>
      <c r="C237" s="7"/>
      <c r="D237" s="7"/>
      <c r="E237" s="6"/>
    </row>
    <row r="238" spans="2:5" ht="14.25" customHeight="1">
      <c r="B238" s="7"/>
      <c r="C238" s="7"/>
      <c r="D238" s="7"/>
      <c r="E238" s="6"/>
    </row>
    <row r="239" spans="2:5" ht="14.25" customHeight="1">
      <c r="B239" s="7"/>
      <c r="C239" s="7"/>
      <c r="D239" s="7"/>
      <c r="E239" s="6"/>
    </row>
    <row r="240" spans="2:5" ht="14.25" customHeight="1">
      <c r="B240" s="7"/>
      <c r="C240" s="7"/>
      <c r="D240" s="7"/>
      <c r="E240" s="6"/>
    </row>
    <row r="241" spans="2:5" ht="14.25" customHeight="1">
      <c r="B241" s="7"/>
      <c r="C241" s="7"/>
      <c r="D241" s="7"/>
      <c r="E241" s="6"/>
    </row>
    <row r="242" spans="2:5" ht="14.25" customHeight="1">
      <c r="B242" s="7"/>
      <c r="C242" s="7"/>
      <c r="D242" s="7"/>
      <c r="E242" s="6"/>
    </row>
    <row r="243" spans="2:5" ht="14.25" customHeight="1">
      <c r="B243" s="7"/>
      <c r="C243" s="7"/>
      <c r="D243" s="7"/>
      <c r="E243" s="6"/>
    </row>
    <row r="244" spans="2:5" ht="14.25" customHeight="1">
      <c r="B244" s="7"/>
      <c r="C244" s="7"/>
      <c r="D244" s="7"/>
      <c r="E244" s="6"/>
    </row>
    <row r="245" spans="2:5" ht="14.25" customHeight="1">
      <c r="B245" s="7"/>
      <c r="C245" s="7"/>
      <c r="D245" s="7"/>
      <c r="E245" s="6"/>
    </row>
    <row r="246" spans="2:5" ht="14.25" customHeight="1">
      <c r="B246" s="7"/>
      <c r="C246" s="7"/>
      <c r="D246" s="7"/>
      <c r="E246" s="6"/>
    </row>
    <row r="247" spans="2:5" ht="14.25" customHeight="1">
      <c r="B247" s="7"/>
      <c r="C247" s="7"/>
      <c r="D247" s="7"/>
      <c r="E247" s="6"/>
    </row>
    <row r="248" spans="2:5" ht="14.25" customHeight="1">
      <c r="B248" s="7"/>
      <c r="C248" s="7"/>
      <c r="D248" s="7"/>
      <c r="E248" s="6"/>
    </row>
    <row r="249" spans="2:5" ht="14.25" customHeight="1">
      <c r="B249" s="7"/>
      <c r="C249" s="7"/>
      <c r="D249" s="7"/>
      <c r="E249" s="6"/>
    </row>
    <row r="250" spans="2:5" ht="14.25" customHeight="1">
      <c r="B250" s="7"/>
      <c r="C250" s="7"/>
      <c r="D250" s="7"/>
      <c r="E250" s="6"/>
    </row>
    <row r="251" spans="2:5" ht="14.25" customHeight="1">
      <c r="B251" s="7"/>
      <c r="C251" s="7"/>
      <c r="D251" s="7"/>
      <c r="E251" s="6"/>
    </row>
    <row r="252" spans="2:5" ht="14.25" customHeight="1">
      <c r="B252" s="7"/>
      <c r="C252" s="7"/>
      <c r="D252" s="7"/>
      <c r="E252" s="6"/>
    </row>
    <row r="253" spans="2:5" ht="14.25" customHeight="1">
      <c r="B253" s="7"/>
      <c r="C253" s="7"/>
      <c r="D253" s="7"/>
      <c r="E253" s="6"/>
    </row>
    <row r="254" spans="2:5" ht="14.25" customHeight="1">
      <c r="B254" s="7"/>
      <c r="C254" s="7"/>
      <c r="D254" s="7"/>
      <c r="E254" s="6"/>
    </row>
    <row r="255" spans="2:5" ht="14.25" customHeight="1">
      <c r="B255" s="7"/>
      <c r="C255" s="7"/>
      <c r="D255" s="7"/>
      <c r="E255" s="6"/>
    </row>
    <row r="256" spans="2:5" ht="14.25" customHeight="1">
      <c r="B256" s="7"/>
      <c r="C256" s="7"/>
      <c r="D256" s="7"/>
      <c r="E256" s="6"/>
    </row>
    <row r="257" spans="2:5" ht="14.25" customHeight="1">
      <c r="B257" s="7"/>
      <c r="C257" s="7"/>
      <c r="D257" s="7"/>
      <c r="E257" s="6"/>
    </row>
    <row r="258" spans="2:5" ht="14.25" customHeight="1">
      <c r="B258" s="7"/>
      <c r="C258" s="7"/>
      <c r="D258" s="7"/>
      <c r="E258" s="6"/>
    </row>
    <row r="259" spans="2:5" ht="14.25" customHeight="1">
      <c r="B259" s="7"/>
      <c r="C259" s="7"/>
      <c r="D259" s="7"/>
      <c r="E259" s="6"/>
    </row>
    <row r="260" spans="2:5" ht="14.25" customHeight="1">
      <c r="B260" s="7"/>
      <c r="C260" s="7"/>
      <c r="D260" s="7"/>
      <c r="E260" s="6"/>
    </row>
    <row r="261" spans="2:5" ht="14.25" customHeight="1">
      <c r="B261" s="7"/>
      <c r="C261" s="7"/>
      <c r="D261" s="7"/>
      <c r="E261" s="6"/>
    </row>
    <row r="262" spans="2:5" ht="14.25" customHeight="1">
      <c r="B262" s="7"/>
      <c r="C262" s="7"/>
      <c r="D262" s="7"/>
      <c r="E262" s="6"/>
    </row>
    <row r="263" spans="2:5" ht="14.25" customHeight="1">
      <c r="B263" s="7"/>
      <c r="C263" s="7"/>
      <c r="D263" s="7"/>
      <c r="E263" s="6"/>
    </row>
    <row r="264" spans="2:5" ht="14.25" customHeight="1">
      <c r="B264" s="7"/>
      <c r="C264" s="7"/>
      <c r="D264" s="7"/>
      <c r="E264" s="6"/>
    </row>
    <row r="265" spans="2:5" ht="14.25" customHeight="1">
      <c r="B265" s="7"/>
      <c r="C265" s="7"/>
      <c r="D265" s="7"/>
      <c r="E265" s="6"/>
    </row>
    <row r="266" spans="2:5" ht="14.25" customHeight="1">
      <c r="B266" s="7"/>
      <c r="C266" s="7"/>
      <c r="D266" s="7"/>
      <c r="E266" s="6"/>
    </row>
    <row r="267" spans="2:5" ht="14.25" customHeight="1">
      <c r="B267" s="7"/>
      <c r="C267" s="7"/>
      <c r="D267" s="7"/>
      <c r="E267" s="6"/>
    </row>
    <row r="268" spans="2:5" ht="14.25" customHeight="1">
      <c r="B268" s="7"/>
      <c r="C268" s="7"/>
      <c r="D268" s="7"/>
      <c r="E268" s="6"/>
    </row>
    <row r="269" spans="2:5" ht="14.25" customHeight="1">
      <c r="B269" s="7"/>
      <c r="C269" s="7"/>
      <c r="D269" s="7"/>
      <c r="E269" s="6"/>
    </row>
    <row r="270" spans="2:5" ht="14.25" customHeight="1">
      <c r="B270" s="7"/>
      <c r="C270" s="7"/>
      <c r="D270" s="7"/>
      <c r="E270" s="6"/>
    </row>
    <row r="271" spans="2:5" ht="14.25" customHeight="1">
      <c r="B271" s="7"/>
      <c r="C271" s="7"/>
      <c r="D271" s="7"/>
      <c r="E271" s="6"/>
    </row>
    <row r="272" spans="2:5" ht="14.25" customHeight="1">
      <c r="B272" s="7"/>
      <c r="C272" s="7"/>
      <c r="D272" s="7"/>
      <c r="E272" s="6"/>
    </row>
    <row r="273" spans="2:5" ht="14.25" customHeight="1">
      <c r="B273" s="7"/>
      <c r="C273" s="7"/>
      <c r="D273" s="7"/>
      <c r="E273" s="6"/>
    </row>
    <row r="274" spans="2:5" ht="14.25" customHeight="1">
      <c r="B274" s="7"/>
      <c r="C274" s="7"/>
      <c r="D274" s="7"/>
      <c r="E274" s="6"/>
    </row>
    <row r="275" spans="2:5" ht="14.25" customHeight="1">
      <c r="B275" s="7"/>
      <c r="C275" s="7"/>
      <c r="D275" s="7"/>
      <c r="E275" s="6"/>
    </row>
    <row r="276" spans="2:5" ht="14.25" customHeight="1">
      <c r="B276" s="7"/>
      <c r="C276" s="7"/>
      <c r="D276" s="7"/>
      <c r="E276" s="6"/>
    </row>
    <row r="277" spans="2:5" ht="14.25" customHeight="1">
      <c r="B277" s="7"/>
      <c r="C277" s="7"/>
      <c r="D277" s="7"/>
      <c r="E277" s="6"/>
    </row>
    <row r="278" spans="2:5" ht="14.25" customHeight="1">
      <c r="B278" s="7"/>
      <c r="C278" s="7"/>
      <c r="D278" s="7"/>
      <c r="E278" s="6"/>
    </row>
    <row r="279" spans="2:5" ht="14.25" customHeight="1">
      <c r="B279" s="7"/>
      <c r="C279" s="7"/>
      <c r="D279" s="7"/>
      <c r="E279" s="6"/>
    </row>
    <row r="280" spans="2:5" ht="14.25" customHeight="1">
      <c r="B280" s="7"/>
      <c r="C280" s="7"/>
      <c r="D280" s="7"/>
      <c r="E280" s="6"/>
    </row>
    <row r="281" spans="2:5" ht="14.25" customHeight="1">
      <c r="B281" s="7"/>
      <c r="C281" s="7"/>
      <c r="D281" s="7"/>
      <c r="E281" s="6"/>
    </row>
    <row r="282" spans="2:5" ht="14.25" customHeight="1">
      <c r="B282" s="7"/>
      <c r="C282" s="7"/>
      <c r="D282" s="7"/>
      <c r="E282" s="6"/>
    </row>
    <row r="283" spans="2:5" ht="14.25" customHeight="1">
      <c r="B283" s="7"/>
      <c r="C283" s="7"/>
      <c r="D283" s="7"/>
      <c r="E283" s="6"/>
    </row>
    <row r="284" spans="2:5" ht="14.25" customHeight="1">
      <c r="B284" s="7"/>
      <c r="C284" s="7"/>
      <c r="D284" s="7"/>
      <c r="E284" s="6"/>
    </row>
    <row r="285" spans="2:5" ht="14.25" customHeight="1">
      <c r="B285" s="7"/>
      <c r="C285" s="7"/>
      <c r="D285" s="7"/>
      <c r="E285" s="6"/>
    </row>
    <row r="286" spans="2:5" ht="14.25" customHeight="1">
      <c r="B286" s="7"/>
      <c r="C286" s="7"/>
      <c r="D286" s="7"/>
      <c r="E286" s="6"/>
    </row>
    <row r="287" spans="2:5" ht="14.25" customHeight="1">
      <c r="B287" s="7"/>
      <c r="C287" s="7"/>
      <c r="D287" s="7"/>
      <c r="E287" s="6"/>
    </row>
    <row r="288" spans="2:5" ht="14.25" customHeight="1">
      <c r="B288" s="7"/>
      <c r="C288" s="7"/>
      <c r="D288" s="7"/>
      <c r="E288" s="6"/>
    </row>
    <row r="289" spans="2:5" ht="14.25" customHeight="1">
      <c r="B289" s="7"/>
      <c r="C289" s="7"/>
      <c r="D289" s="7"/>
      <c r="E289" s="6"/>
    </row>
    <row r="290" spans="2:5" ht="14.25" customHeight="1">
      <c r="B290" s="7"/>
      <c r="C290" s="7"/>
      <c r="D290" s="7"/>
      <c r="E290" s="6"/>
    </row>
    <row r="291" spans="2:5" ht="14.25" customHeight="1">
      <c r="B291" s="7"/>
      <c r="C291" s="7"/>
      <c r="D291" s="7"/>
      <c r="E291" s="6"/>
    </row>
    <row r="292" spans="2:5" ht="14.25" customHeight="1">
      <c r="B292" s="7"/>
      <c r="C292" s="7"/>
      <c r="D292" s="7"/>
      <c r="E292" s="6"/>
    </row>
    <row r="293" spans="2:5" ht="14.25" customHeight="1">
      <c r="B293" s="7"/>
      <c r="C293" s="7"/>
      <c r="D293" s="7"/>
      <c r="E293" s="6"/>
    </row>
    <row r="294" spans="2:5" ht="14.25" customHeight="1">
      <c r="B294" s="7"/>
      <c r="C294" s="7"/>
      <c r="D294" s="7"/>
      <c r="E294" s="6"/>
    </row>
    <row r="295" spans="2:5" ht="14.25" customHeight="1">
      <c r="B295" s="7"/>
      <c r="C295" s="7"/>
      <c r="D295" s="7"/>
      <c r="E295" s="6"/>
    </row>
    <row r="296" spans="2:5" ht="14.25" customHeight="1">
      <c r="B296" s="7"/>
      <c r="C296" s="7"/>
      <c r="D296" s="7"/>
      <c r="E296" s="6"/>
    </row>
    <row r="297" spans="2:5" ht="14.25" customHeight="1">
      <c r="B297" s="7"/>
      <c r="C297" s="7"/>
      <c r="D297" s="7"/>
      <c r="E297" s="6"/>
    </row>
    <row r="298" spans="2:5" ht="14.25" customHeight="1">
      <c r="B298" s="7"/>
      <c r="C298" s="7"/>
      <c r="D298" s="7"/>
      <c r="E298" s="6"/>
    </row>
    <row r="299" spans="2:5" ht="14.25" customHeight="1">
      <c r="B299" s="7"/>
      <c r="C299" s="7"/>
      <c r="D299" s="7"/>
      <c r="E299" s="6"/>
    </row>
    <row r="300" spans="2:5" ht="14.25" customHeight="1">
      <c r="B300" s="7"/>
      <c r="C300" s="7"/>
      <c r="D300" s="7"/>
      <c r="E300" s="6"/>
    </row>
    <row r="301" spans="2:5" ht="14.25" customHeight="1">
      <c r="B301" s="7"/>
      <c r="C301" s="7"/>
      <c r="D301" s="7"/>
      <c r="E301" s="6"/>
    </row>
    <row r="302" spans="2:5" ht="14.25" customHeight="1">
      <c r="B302" s="7"/>
      <c r="C302" s="7"/>
      <c r="D302" s="7"/>
      <c r="E302" s="6"/>
    </row>
    <row r="303" spans="2:5" ht="14.25" customHeight="1">
      <c r="B303" s="7"/>
      <c r="C303" s="7"/>
      <c r="D303" s="7"/>
      <c r="E303" s="6"/>
    </row>
    <row r="304" spans="2:5" ht="14.25" customHeight="1">
      <c r="B304" s="7"/>
      <c r="C304" s="7"/>
      <c r="D304" s="7"/>
      <c r="E304" s="6"/>
    </row>
    <row r="305" spans="2:5" ht="14.25" customHeight="1">
      <c r="B305" s="7"/>
      <c r="C305" s="7"/>
      <c r="D305" s="7"/>
      <c r="E305" s="6"/>
    </row>
    <row r="306" spans="2:5" ht="14.25" customHeight="1">
      <c r="B306" s="7"/>
      <c r="C306" s="7"/>
      <c r="D306" s="7"/>
      <c r="E306" s="6"/>
    </row>
    <row r="307" spans="2:5" ht="14.25" customHeight="1">
      <c r="B307" s="7"/>
      <c r="C307" s="7"/>
      <c r="D307" s="7"/>
      <c r="E307" s="6"/>
    </row>
    <row r="308" spans="2:5" ht="14.25" customHeight="1">
      <c r="B308" s="7"/>
      <c r="C308" s="7"/>
      <c r="D308" s="7"/>
      <c r="E308" s="6"/>
    </row>
    <row r="309" spans="2:5" ht="14.25" customHeight="1">
      <c r="B309" s="7"/>
      <c r="C309" s="7"/>
      <c r="D309" s="7"/>
      <c r="E309" s="6"/>
    </row>
    <row r="310" spans="2:5" ht="14.25" customHeight="1">
      <c r="B310" s="7"/>
      <c r="C310" s="7"/>
      <c r="D310" s="7"/>
      <c r="E310" s="6"/>
    </row>
    <row r="311" spans="2:5" ht="14.25" customHeight="1">
      <c r="B311" s="7"/>
      <c r="C311" s="7"/>
      <c r="D311" s="7"/>
      <c r="E311" s="6"/>
    </row>
    <row r="312" spans="2:5" ht="14.25" customHeight="1">
      <c r="B312" s="7"/>
      <c r="C312" s="7"/>
      <c r="D312" s="7"/>
      <c r="E312" s="6"/>
    </row>
    <row r="313" spans="2:5" ht="14.25" customHeight="1">
      <c r="B313" s="7"/>
      <c r="C313" s="7"/>
      <c r="D313" s="7"/>
      <c r="E313" s="6"/>
    </row>
    <row r="314" spans="2:5" ht="14.25" customHeight="1">
      <c r="B314" s="7"/>
      <c r="C314" s="7"/>
      <c r="D314" s="7"/>
      <c r="E314" s="6"/>
    </row>
    <row r="315" spans="2:5" ht="14.25" customHeight="1">
      <c r="B315" s="7"/>
      <c r="C315" s="7"/>
      <c r="D315" s="7"/>
      <c r="E315" s="6"/>
    </row>
    <row r="316" spans="2:5" ht="14.25" customHeight="1">
      <c r="B316" s="7"/>
      <c r="C316" s="7"/>
      <c r="D316" s="7"/>
      <c r="E316" s="6"/>
    </row>
    <row r="317" spans="2:5" ht="14.25" customHeight="1">
      <c r="B317" s="7"/>
      <c r="C317" s="7"/>
      <c r="D317" s="7"/>
      <c r="E317" s="6"/>
    </row>
    <row r="318" spans="2:5" ht="14.25" customHeight="1">
      <c r="B318" s="7"/>
      <c r="C318" s="7"/>
      <c r="D318" s="7"/>
      <c r="E318" s="6"/>
    </row>
    <row r="319" spans="2:5" ht="14.25" customHeight="1">
      <c r="B319" s="7"/>
      <c r="C319" s="7"/>
      <c r="D319" s="7"/>
      <c r="E319" s="6"/>
    </row>
    <row r="320" spans="2:5" ht="14.25" customHeight="1">
      <c r="B320" s="7"/>
      <c r="C320" s="7"/>
      <c r="D320" s="7"/>
      <c r="E320" s="6"/>
    </row>
    <row r="321" spans="2:5" ht="14.25" customHeight="1">
      <c r="B321" s="7"/>
      <c r="C321" s="7"/>
      <c r="D321" s="7"/>
      <c r="E321" s="6"/>
    </row>
    <row r="322" spans="2:5" ht="14.25" customHeight="1">
      <c r="B322" s="7"/>
      <c r="C322" s="7"/>
      <c r="D322" s="7"/>
      <c r="E322" s="6"/>
    </row>
    <row r="323" spans="2:5" ht="14.25" customHeight="1">
      <c r="B323" s="7"/>
      <c r="C323" s="7"/>
      <c r="D323" s="7"/>
      <c r="E323" s="6"/>
    </row>
    <row r="324" spans="2:5" ht="14.25" customHeight="1">
      <c r="B324" s="7"/>
      <c r="C324" s="7"/>
      <c r="D324" s="7"/>
      <c r="E324" s="6"/>
    </row>
    <row r="325" spans="2:5" ht="14.25" customHeight="1">
      <c r="B325" s="7"/>
      <c r="C325" s="7"/>
      <c r="D325" s="7"/>
      <c r="E325" s="6"/>
    </row>
    <row r="326" spans="2:5" ht="14.25" customHeight="1">
      <c r="B326" s="7"/>
      <c r="C326" s="7"/>
      <c r="D326" s="7"/>
      <c r="E326" s="6"/>
    </row>
    <row r="327" spans="2:5" ht="14.25" customHeight="1">
      <c r="B327" s="7"/>
      <c r="C327" s="7"/>
      <c r="D327" s="7"/>
      <c r="E327" s="6"/>
    </row>
    <row r="328" spans="2:5" ht="14.25" customHeight="1">
      <c r="B328" s="7"/>
      <c r="C328" s="7"/>
      <c r="D328" s="7"/>
      <c r="E328" s="6"/>
    </row>
    <row r="329" spans="2:5" ht="14.25" customHeight="1">
      <c r="B329" s="7"/>
      <c r="C329" s="7"/>
      <c r="D329" s="7"/>
      <c r="E329" s="6"/>
    </row>
    <row r="330" spans="2:5" ht="14.25" customHeight="1">
      <c r="B330" s="7"/>
      <c r="C330" s="7"/>
      <c r="D330" s="7"/>
      <c r="E330" s="6"/>
    </row>
    <row r="331" spans="2:5" ht="14.25" customHeight="1">
      <c r="B331" s="7"/>
      <c r="C331" s="7"/>
      <c r="D331" s="7"/>
      <c r="E331" s="6"/>
    </row>
    <row r="332" spans="2:5" ht="14.25" customHeight="1">
      <c r="B332" s="7"/>
      <c r="C332" s="7"/>
      <c r="D332" s="7"/>
      <c r="E332" s="6"/>
    </row>
    <row r="333" spans="2:5" ht="14.25" customHeight="1">
      <c r="B333" s="7"/>
      <c r="C333" s="7"/>
      <c r="D333" s="7"/>
      <c r="E333" s="6"/>
    </row>
    <row r="334" spans="2:5" ht="14.25" customHeight="1">
      <c r="B334" s="7"/>
      <c r="C334" s="7"/>
      <c r="D334" s="7"/>
      <c r="E334" s="6"/>
    </row>
    <row r="335" spans="2:5" ht="14.25" customHeight="1">
      <c r="B335" s="7"/>
      <c r="C335" s="7"/>
      <c r="D335" s="7"/>
      <c r="E335" s="6"/>
    </row>
    <row r="336" spans="2:5" ht="14.25" customHeight="1">
      <c r="B336" s="7"/>
      <c r="C336" s="7"/>
      <c r="D336" s="7"/>
      <c r="E336" s="6"/>
    </row>
    <row r="337" spans="2:5" ht="14.25" customHeight="1">
      <c r="B337" s="7"/>
      <c r="C337" s="7"/>
      <c r="D337" s="7"/>
      <c r="E337" s="6"/>
    </row>
    <row r="338" spans="2:5" ht="14.25" customHeight="1">
      <c r="B338" s="7"/>
      <c r="C338" s="7"/>
      <c r="D338" s="7"/>
      <c r="E338" s="6"/>
    </row>
    <row r="339" spans="2:5" ht="14.25" customHeight="1">
      <c r="B339" s="7"/>
      <c r="C339" s="7"/>
      <c r="D339" s="7"/>
      <c r="E339" s="6"/>
    </row>
    <row r="340" spans="2:5" ht="14.25" customHeight="1">
      <c r="B340" s="7"/>
      <c r="C340" s="7"/>
      <c r="D340" s="7"/>
      <c r="E340" s="6"/>
    </row>
    <row r="341" spans="2:5" ht="14.25" customHeight="1">
      <c r="B341" s="7"/>
      <c r="C341" s="7"/>
      <c r="D341" s="7"/>
      <c r="E341" s="6"/>
    </row>
    <row r="342" spans="2:5" ht="14.25" customHeight="1">
      <c r="B342" s="7"/>
      <c r="C342" s="7"/>
      <c r="D342" s="7"/>
      <c r="E342" s="6"/>
    </row>
    <row r="343" spans="2:5" ht="14.25" customHeight="1">
      <c r="B343" s="7"/>
      <c r="C343" s="7"/>
      <c r="D343" s="7"/>
      <c r="E343" s="6"/>
    </row>
    <row r="344" spans="2:5" ht="14.25" customHeight="1">
      <c r="B344" s="7"/>
      <c r="C344" s="7"/>
      <c r="D344" s="7"/>
      <c r="E344" s="6"/>
    </row>
    <row r="345" spans="2:5" ht="14.25" customHeight="1">
      <c r="B345" s="7"/>
      <c r="C345" s="7"/>
      <c r="D345" s="7"/>
      <c r="E345" s="6"/>
    </row>
    <row r="346" spans="2:5" ht="14.25" customHeight="1">
      <c r="B346" s="7"/>
      <c r="C346" s="7"/>
      <c r="D346" s="7"/>
      <c r="E346" s="6"/>
    </row>
    <row r="347" spans="2:5" ht="14.25" customHeight="1">
      <c r="B347" s="7"/>
      <c r="C347" s="7"/>
      <c r="D347" s="7"/>
      <c r="E347" s="6"/>
    </row>
    <row r="348" spans="2:5" ht="14.25" customHeight="1">
      <c r="B348" s="7"/>
      <c r="C348" s="7"/>
      <c r="D348" s="7"/>
      <c r="E348" s="6"/>
    </row>
    <row r="349" spans="2:5" ht="14.25" customHeight="1">
      <c r="B349" s="7"/>
      <c r="C349" s="7"/>
      <c r="D349" s="7"/>
      <c r="E349" s="6"/>
    </row>
    <row r="350" spans="2:5" ht="14.25" customHeight="1">
      <c r="B350" s="7"/>
      <c r="C350" s="7"/>
      <c r="D350" s="7"/>
      <c r="E350" s="6"/>
    </row>
    <row r="351" spans="2:5" ht="14.25" customHeight="1">
      <c r="B351" s="7"/>
      <c r="C351" s="7"/>
      <c r="D351" s="7"/>
      <c r="E351" s="6"/>
    </row>
    <row r="352" spans="2:5" ht="14.25" customHeight="1">
      <c r="B352" s="7"/>
      <c r="C352" s="7"/>
      <c r="D352" s="7"/>
      <c r="E352" s="6"/>
    </row>
    <row r="353" spans="2:5" ht="14.25" customHeight="1">
      <c r="B353" s="7"/>
      <c r="C353" s="7"/>
      <c r="D353" s="7"/>
      <c r="E353" s="6"/>
    </row>
    <row r="354" spans="2:5" ht="14.25" customHeight="1">
      <c r="B354" s="7"/>
      <c r="C354" s="7"/>
      <c r="D354" s="7"/>
      <c r="E354" s="6"/>
    </row>
    <row r="355" spans="2:5" ht="14.25" customHeight="1">
      <c r="B355" s="7"/>
      <c r="C355" s="7"/>
      <c r="D355" s="7"/>
      <c r="E355" s="6"/>
    </row>
    <row r="356" spans="2:5" ht="14.25" customHeight="1">
      <c r="B356" s="7"/>
      <c r="C356" s="7"/>
      <c r="D356" s="7"/>
      <c r="E356" s="6"/>
    </row>
    <row r="357" spans="2:5" ht="14.25" customHeight="1">
      <c r="B357" s="7"/>
      <c r="C357" s="7"/>
      <c r="D357" s="7"/>
      <c r="E357" s="6"/>
    </row>
    <row r="358" spans="2:5" ht="14.25" customHeight="1">
      <c r="B358" s="7"/>
      <c r="C358" s="7"/>
      <c r="D358" s="7"/>
      <c r="E358" s="6"/>
    </row>
    <row r="359" spans="2:5" ht="14.25" customHeight="1">
      <c r="B359" s="7"/>
      <c r="C359" s="7"/>
      <c r="D359" s="7"/>
      <c r="E359" s="6"/>
    </row>
    <row r="360" spans="2:5" ht="14.25" customHeight="1">
      <c r="B360" s="7"/>
      <c r="C360" s="7"/>
      <c r="D360" s="7"/>
      <c r="E360" s="6"/>
    </row>
    <row r="361" spans="2:5" ht="14.25" customHeight="1">
      <c r="B361" s="7"/>
      <c r="C361" s="7"/>
      <c r="D361" s="7"/>
      <c r="E361" s="6"/>
    </row>
    <row r="362" spans="2:5" ht="14.25" customHeight="1">
      <c r="B362" s="7"/>
      <c r="C362" s="7"/>
      <c r="D362" s="7"/>
      <c r="E362" s="6"/>
    </row>
    <row r="363" spans="2:5" ht="14.25" customHeight="1">
      <c r="B363" s="7"/>
      <c r="C363" s="7"/>
      <c r="D363" s="7"/>
      <c r="E363" s="6"/>
    </row>
    <row r="364" spans="2:5" ht="14.25" customHeight="1">
      <c r="B364" s="7"/>
      <c r="C364" s="7"/>
      <c r="D364" s="7"/>
      <c r="E364" s="6"/>
    </row>
    <row r="365" spans="2:5" ht="14.25" customHeight="1">
      <c r="B365" s="7"/>
      <c r="C365" s="7"/>
      <c r="D365" s="7"/>
      <c r="E365" s="6"/>
    </row>
    <row r="366" spans="2:5" ht="14.25" customHeight="1">
      <c r="B366" s="7"/>
      <c r="C366" s="7"/>
      <c r="D366" s="7"/>
      <c r="E366" s="6"/>
    </row>
    <row r="367" spans="2:5" ht="14.25" customHeight="1">
      <c r="B367" s="7"/>
      <c r="C367" s="7"/>
      <c r="D367" s="7"/>
      <c r="E367" s="6"/>
    </row>
    <row r="368" spans="2:5" ht="14.25" customHeight="1">
      <c r="B368" s="7"/>
      <c r="C368" s="7"/>
      <c r="D368" s="7"/>
      <c r="E368" s="6"/>
    </row>
    <row r="369" spans="2:5" ht="14.25" customHeight="1">
      <c r="B369" s="7"/>
      <c r="C369" s="7"/>
      <c r="D369" s="7"/>
      <c r="E369" s="6"/>
    </row>
    <row r="370" spans="2:5" ht="14.25" customHeight="1">
      <c r="B370" s="7"/>
      <c r="C370" s="7"/>
      <c r="D370" s="7"/>
      <c r="E370" s="6"/>
    </row>
    <row r="371" spans="2:5" ht="14.25" customHeight="1">
      <c r="B371" s="7"/>
      <c r="C371" s="7"/>
      <c r="D371" s="7"/>
      <c r="E371" s="6"/>
    </row>
    <row r="372" spans="2:5" ht="14.25" customHeight="1">
      <c r="B372" s="7"/>
      <c r="C372" s="7"/>
      <c r="D372" s="7"/>
      <c r="E372" s="6"/>
    </row>
    <row r="373" spans="2:5" ht="14.25" customHeight="1">
      <c r="B373" s="7"/>
      <c r="C373" s="7"/>
      <c r="D373" s="7"/>
      <c r="E373" s="6"/>
    </row>
    <row r="374" spans="2:5" ht="14.25" customHeight="1">
      <c r="B374" s="7"/>
      <c r="C374" s="7"/>
      <c r="D374" s="7"/>
      <c r="E374" s="6"/>
    </row>
    <row r="375" spans="2:5" ht="14.25" customHeight="1">
      <c r="B375" s="7"/>
      <c r="C375" s="7"/>
      <c r="D375" s="7"/>
      <c r="E375" s="6"/>
    </row>
    <row r="376" spans="2:5" ht="14.25" customHeight="1">
      <c r="B376" s="7"/>
      <c r="C376" s="7"/>
      <c r="D376" s="7"/>
      <c r="E376" s="6"/>
    </row>
    <row r="377" spans="2:5" ht="14.25" customHeight="1">
      <c r="B377" s="7"/>
      <c r="C377" s="7"/>
      <c r="D377" s="7"/>
      <c r="E377" s="6"/>
    </row>
    <row r="378" spans="2:5" ht="14.25" customHeight="1">
      <c r="B378" s="7"/>
      <c r="C378" s="7"/>
      <c r="D378" s="7"/>
      <c r="E378" s="6"/>
    </row>
    <row r="379" spans="2:5" ht="14.25" customHeight="1">
      <c r="B379" s="7"/>
      <c r="C379" s="7"/>
      <c r="D379" s="7"/>
      <c r="E379" s="6"/>
    </row>
    <row r="380" spans="2:5" ht="14.25" customHeight="1">
      <c r="B380" s="7"/>
      <c r="C380" s="7"/>
      <c r="D380" s="7"/>
      <c r="E380" s="6"/>
    </row>
    <row r="381" spans="2:5" ht="14.25" customHeight="1">
      <c r="B381" s="7"/>
      <c r="C381" s="7"/>
      <c r="D381" s="7"/>
      <c r="E381" s="6"/>
    </row>
    <row r="382" spans="2:5" ht="14.25" customHeight="1">
      <c r="B382" s="7"/>
      <c r="C382" s="7"/>
      <c r="D382" s="7"/>
      <c r="E382" s="6"/>
    </row>
    <row r="383" spans="2:5" ht="14.25" customHeight="1">
      <c r="B383" s="7"/>
      <c r="C383" s="7"/>
      <c r="D383" s="7"/>
      <c r="E383" s="6"/>
    </row>
    <row r="384" spans="2:5" ht="14.25" customHeight="1">
      <c r="B384" s="7"/>
      <c r="C384" s="7"/>
      <c r="D384" s="7"/>
      <c r="E384" s="6"/>
    </row>
    <row r="385" spans="2:5" ht="14.25" customHeight="1">
      <c r="B385" s="7"/>
      <c r="C385" s="7"/>
      <c r="D385" s="7"/>
      <c r="E385" s="6"/>
    </row>
    <row r="386" spans="2:5" ht="14.25" customHeight="1">
      <c r="B386" s="7"/>
      <c r="C386" s="7"/>
      <c r="D386" s="7"/>
      <c r="E386" s="6"/>
    </row>
    <row r="387" spans="2:5" ht="14.25" customHeight="1">
      <c r="B387" s="7"/>
      <c r="C387" s="7"/>
      <c r="D387" s="7"/>
      <c r="E387" s="6"/>
    </row>
    <row r="388" spans="2:5" ht="14.25" customHeight="1">
      <c r="B388" s="7"/>
      <c r="C388" s="7"/>
      <c r="D388" s="7"/>
      <c r="E388" s="6"/>
    </row>
    <row r="389" spans="2:5" ht="14.25" customHeight="1">
      <c r="B389" s="7"/>
      <c r="C389" s="7"/>
      <c r="D389" s="7"/>
      <c r="E389" s="6"/>
    </row>
    <row r="390" spans="2:5" ht="14.25" customHeight="1">
      <c r="B390" s="7"/>
      <c r="C390" s="7"/>
      <c r="D390" s="7"/>
      <c r="E390" s="6"/>
    </row>
    <row r="391" spans="2:5" ht="14.25" customHeight="1">
      <c r="B391" s="7"/>
      <c r="C391" s="7"/>
      <c r="D391" s="7"/>
      <c r="E391" s="6"/>
    </row>
    <row r="392" spans="2:5" ht="14.25" customHeight="1">
      <c r="B392" s="7"/>
      <c r="C392" s="7"/>
      <c r="D392" s="7"/>
      <c r="E392" s="6"/>
    </row>
    <row r="393" spans="2:5" ht="14.25" customHeight="1">
      <c r="B393" s="7"/>
      <c r="C393" s="7"/>
      <c r="D393" s="7"/>
      <c r="E393" s="6"/>
    </row>
    <row r="394" spans="2:5" ht="14.25" customHeight="1">
      <c r="B394" s="7"/>
      <c r="C394" s="7"/>
      <c r="D394" s="7"/>
      <c r="E394" s="6"/>
    </row>
    <row r="395" spans="2:5" ht="14.25" customHeight="1">
      <c r="B395" s="7"/>
      <c r="C395" s="7"/>
      <c r="D395" s="7"/>
      <c r="E395" s="6"/>
    </row>
    <row r="396" spans="2:5" ht="14.25" customHeight="1">
      <c r="B396" s="7"/>
      <c r="C396" s="7"/>
      <c r="D396" s="7"/>
      <c r="E396" s="6"/>
    </row>
    <row r="397" spans="2:5" ht="14.25" customHeight="1">
      <c r="B397" s="7"/>
      <c r="C397" s="7"/>
      <c r="D397" s="7"/>
      <c r="E397" s="6"/>
    </row>
    <row r="398" spans="2:5" ht="14.25" customHeight="1">
      <c r="B398" s="7"/>
      <c r="C398" s="7"/>
      <c r="D398" s="7"/>
      <c r="E398" s="6"/>
    </row>
    <row r="399" spans="2:5" ht="14.25" customHeight="1">
      <c r="B399" s="7"/>
      <c r="C399" s="7"/>
      <c r="D399" s="7"/>
      <c r="E399" s="6"/>
    </row>
    <row r="400" spans="2:5" ht="14.25" customHeight="1">
      <c r="B400" s="7"/>
      <c r="C400" s="7"/>
      <c r="D400" s="7"/>
      <c r="E400" s="6"/>
    </row>
    <row r="401" spans="2:5" ht="14.25" customHeight="1">
      <c r="B401" s="7"/>
      <c r="C401" s="7"/>
      <c r="D401" s="7"/>
      <c r="E401" s="6"/>
    </row>
    <row r="402" spans="2:5" ht="14.25" customHeight="1">
      <c r="B402" s="7"/>
      <c r="C402" s="7"/>
      <c r="D402" s="7"/>
      <c r="E402" s="6"/>
    </row>
    <row r="403" spans="2:5" ht="14.25" customHeight="1">
      <c r="B403" s="7"/>
      <c r="C403" s="7"/>
      <c r="D403" s="7"/>
      <c r="E403" s="6"/>
    </row>
    <row r="404" spans="2:5" ht="14.25" customHeight="1">
      <c r="B404" s="7"/>
      <c r="C404" s="7"/>
      <c r="D404" s="7"/>
      <c r="E404" s="6"/>
    </row>
    <row r="405" spans="2:5" ht="14.25" customHeight="1">
      <c r="B405" s="7"/>
      <c r="C405" s="7"/>
      <c r="D405" s="7"/>
      <c r="E405" s="6"/>
    </row>
    <row r="406" spans="2:5" ht="14.25" customHeight="1">
      <c r="B406" s="7"/>
      <c r="C406" s="7"/>
      <c r="D406" s="7"/>
      <c r="E406" s="6"/>
    </row>
    <row r="407" spans="2:5" ht="14.25" customHeight="1">
      <c r="B407" s="7"/>
      <c r="C407" s="7"/>
      <c r="D407" s="7"/>
      <c r="E407" s="6"/>
    </row>
    <row r="408" spans="2:5" ht="14.25" customHeight="1">
      <c r="B408" s="7"/>
      <c r="C408" s="7"/>
      <c r="D408" s="7"/>
      <c r="E408" s="6"/>
    </row>
    <row r="409" spans="2:5" ht="14.25" customHeight="1">
      <c r="B409" s="7"/>
      <c r="C409" s="7"/>
      <c r="D409" s="7"/>
      <c r="E409" s="6"/>
    </row>
    <row r="410" spans="2:5" ht="14.25" customHeight="1">
      <c r="B410" s="7"/>
      <c r="C410" s="7"/>
      <c r="D410" s="7"/>
      <c r="E410" s="6"/>
    </row>
    <row r="411" spans="2:5" ht="14.25" customHeight="1">
      <c r="B411" s="7"/>
      <c r="C411" s="7"/>
      <c r="D411" s="7"/>
      <c r="E411" s="6"/>
    </row>
    <row r="412" spans="2:5" ht="14.25" customHeight="1">
      <c r="B412" s="7"/>
      <c r="C412" s="7"/>
      <c r="D412" s="7"/>
      <c r="E412" s="6"/>
    </row>
    <row r="413" spans="2:5" ht="14.25" customHeight="1">
      <c r="B413" s="7"/>
      <c r="C413" s="7"/>
      <c r="D413" s="7"/>
      <c r="E413" s="6"/>
    </row>
    <row r="414" spans="2:5" ht="14.25" customHeight="1">
      <c r="B414" s="7"/>
      <c r="C414" s="7"/>
      <c r="D414" s="7"/>
      <c r="E414" s="6"/>
    </row>
    <row r="415" spans="2:5" ht="14.25" customHeight="1">
      <c r="B415" s="7"/>
      <c r="C415" s="7"/>
      <c r="D415" s="7"/>
      <c r="E415" s="6"/>
    </row>
    <row r="416" spans="2:5" ht="14.25" customHeight="1">
      <c r="B416" s="7"/>
      <c r="C416" s="7"/>
      <c r="D416" s="7"/>
      <c r="E416" s="6"/>
    </row>
    <row r="417" spans="2:5" ht="14.25" customHeight="1">
      <c r="B417" s="7"/>
      <c r="C417" s="7"/>
      <c r="D417" s="7"/>
      <c r="E417" s="6"/>
    </row>
    <row r="418" spans="2:5" ht="14.25" customHeight="1">
      <c r="B418" s="7"/>
      <c r="C418" s="7"/>
      <c r="D418" s="7"/>
      <c r="E418" s="6"/>
    </row>
    <row r="419" spans="2:5" ht="14.25" customHeight="1">
      <c r="B419" s="7"/>
      <c r="C419" s="7"/>
      <c r="D419" s="7"/>
      <c r="E419" s="6"/>
    </row>
    <row r="420" spans="2:5" ht="14.25" customHeight="1">
      <c r="B420" s="7"/>
      <c r="C420" s="7"/>
      <c r="D420" s="7"/>
      <c r="E420" s="6"/>
    </row>
    <row r="421" spans="2:5" ht="14.25" customHeight="1">
      <c r="B421" s="7"/>
      <c r="C421" s="7"/>
      <c r="D421" s="7"/>
      <c r="E421" s="6"/>
    </row>
    <row r="422" spans="2:5" ht="14.25" customHeight="1">
      <c r="B422" s="7"/>
      <c r="C422" s="7"/>
      <c r="D422" s="7"/>
      <c r="E422" s="6"/>
    </row>
    <row r="423" spans="2:5" ht="14.25" customHeight="1">
      <c r="B423" s="7"/>
      <c r="C423" s="7"/>
      <c r="D423" s="7"/>
      <c r="E423" s="6"/>
    </row>
    <row r="424" spans="2:5" ht="14.25" customHeight="1">
      <c r="B424" s="7"/>
      <c r="C424" s="7"/>
      <c r="D424" s="7"/>
      <c r="E424" s="6"/>
    </row>
    <row r="425" spans="2:5" ht="14.25" customHeight="1">
      <c r="B425" s="7"/>
      <c r="C425" s="7"/>
      <c r="D425" s="7"/>
      <c r="E425" s="6"/>
    </row>
    <row r="426" spans="2:5" ht="14.25" customHeight="1">
      <c r="B426" s="7"/>
      <c r="C426" s="7"/>
      <c r="D426" s="7"/>
      <c r="E426" s="6"/>
    </row>
    <row r="427" spans="2:5" ht="14.25" customHeight="1">
      <c r="B427" s="7"/>
      <c r="C427" s="7"/>
      <c r="D427" s="7"/>
      <c r="E427" s="6"/>
    </row>
    <row r="428" spans="2:5" ht="14.25" customHeight="1">
      <c r="B428" s="7"/>
      <c r="C428" s="7"/>
      <c r="D428" s="7"/>
      <c r="E428" s="6"/>
    </row>
    <row r="429" spans="2:5" ht="14.25" customHeight="1">
      <c r="B429" s="7"/>
      <c r="C429" s="7"/>
      <c r="D429" s="7"/>
      <c r="E429" s="6"/>
    </row>
    <row r="430" spans="2:5" ht="14.25" customHeight="1">
      <c r="B430" s="7"/>
      <c r="C430" s="7"/>
      <c r="D430" s="7"/>
      <c r="E430" s="6"/>
    </row>
    <row r="431" spans="2:5" ht="14.25" customHeight="1">
      <c r="B431" s="7"/>
      <c r="C431" s="7"/>
      <c r="D431" s="7"/>
      <c r="E431" s="6"/>
    </row>
    <row r="432" spans="2:5" ht="14.25" customHeight="1">
      <c r="B432" s="7"/>
      <c r="C432" s="7"/>
      <c r="D432" s="7"/>
      <c r="E432" s="6"/>
    </row>
    <row r="433" spans="2:5" ht="14.25" customHeight="1">
      <c r="B433" s="7"/>
      <c r="C433" s="7"/>
      <c r="D433" s="7"/>
      <c r="E433" s="6"/>
    </row>
    <row r="434" spans="2:5" ht="14.25" customHeight="1">
      <c r="B434" s="7"/>
      <c r="C434" s="7"/>
      <c r="D434" s="7"/>
      <c r="E434" s="6"/>
    </row>
    <row r="435" spans="2:5" ht="14.25" customHeight="1">
      <c r="B435" s="7"/>
      <c r="C435" s="7"/>
      <c r="D435" s="7"/>
      <c r="E435" s="6"/>
    </row>
    <row r="436" spans="2:5" ht="14.25" customHeight="1">
      <c r="B436" s="7"/>
      <c r="C436" s="7"/>
      <c r="D436" s="7"/>
      <c r="E436" s="6"/>
    </row>
    <row r="437" spans="2:5" ht="14.25" customHeight="1">
      <c r="B437" s="7"/>
      <c r="C437" s="7"/>
      <c r="D437" s="7"/>
      <c r="E437" s="6"/>
    </row>
    <row r="438" spans="2:5" ht="14.25" customHeight="1">
      <c r="B438" s="7"/>
      <c r="C438" s="7"/>
      <c r="D438" s="7"/>
      <c r="E438" s="6"/>
    </row>
    <row r="439" spans="2:5" ht="14.25" customHeight="1">
      <c r="B439" s="7"/>
      <c r="C439" s="7"/>
      <c r="D439" s="7"/>
      <c r="E439" s="6"/>
    </row>
    <row r="440" spans="2:5" ht="14.25" customHeight="1">
      <c r="B440" s="7"/>
      <c r="C440" s="7"/>
      <c r="D440" s="7"/>
      <c r="E440" s="6"/>
    </row>
    <row r="441" spans="2:5" ht="14.25" customHeight="1">
      <c r="B441" s="7"/>
      <c r="C441" s="7"/>
      <c r="D441" s="7"/>
      <c r="E441" s="6"/>
    </row>
    <row r="442" spans="2:5" ht="14.25" customHeight="1">
      <c r="B442" s="7"/>
      <c r="C442" s="7"/>
      <c r="D442" s="7"/>
      <c r="E442" s="6"/>
    </row>
    <row r="443" spans="2:5" ht="14.25" customHeight="1">
      <c r="B443" s="7"/>
      <c r="C443" s="7"/>
      <c r="D443" s="7"/>
      <c r="E443" s="6"/>
    </row>
    <row r="444" spans="2:5" ht="14.25" customHeight="1">
      <c r="B444" s="7"/>
      <c r="C444" s="7"/>
      <c r="D444" s="7"/>
      <c r="E444" s="6"/>
    </row>
    <row r="445" spans="2:5" ht="14.25" customHeight="1">
      <c r="B445" s="7"/>
      <c r="C445" s="7"/>
      <c r="D445" s="7"/>
      <c r="E445" s="6"/>
    </row>
    <row r="446" spans="2:5" ht="14.25" customHeight="1">
      <c r="B446" s="7"/>
      <c r="C446" s="7"/>
      <c r="D446" s="7"/>
      <c r="E446" s="6"/>
    </row>
    <row r="447" spans="2:5" ht="14.25" customHeight="1">
      <c r="B447" s="7"/>
      <c r="C447" s="7"/>
      <c r="D447" s="7"/>
      <c r="E447" s="6"/>
    </row>
    <row r="448" spans="2:5" ht="14.25" customHeight="1">
      <c r="B448" s="7"/>
      <c r="C448" s="7"/>
      <c r="D448" s="7"/>
      <c r="E448" s="6"/>
    </row>
    <row r="449" spans="2:5" ht="14.25" customHeight="1">
      <c r="B449" s="7"/>
      <c r="C449" s="7"/>
      <c r="D449" s="7"/>
      <c r="E449" s="6"/>
    </row>
    <row r="450" spans="2:5" ht="14.25" customHeight="1">
      <c r="B450" s="7"/>
      <c r="C450" s="7"/>
      <c r="D450" s="7"/>
      <c r="E450" s="6"/>
    </row>
    <row r="451" spans="2:5" ht="14.25" customHeight="1">
      <c r="B451" s="7"/>
      <c r="C451" s="7"/>
      <c r="D451" s="7"/>
      <c r="E451" s="6"/>
    </row>
    <row r="452" spans="2:5" ht="14.25" customHeight="1">
      <c r="B452" s="7"/>
      <c r="C452" s="7"/>
      <c r="D452" s="7"/>
      <c r="E452" s="6"/>
    </row>
    <row r="453" spans="2:5" ht="14.25" customHeight="1">
      <c r="B453" s="7"/>
      <c r="C453" s="7"/>
      <c r="D453" s="7"/>
      <c r="E453" s="6"/>
    </row>
    <row r="454" spans="2:5" ht="14.25" customHeight="1">
      <c r="B454" s="7"/>
      <c r="C454" s="7"/>
      <c r="D454" s="7"/>
      <c r="E454" s="6"/>
    </row>
    <row r="455" spans="2:5" ht="14.25" customHeight="1">
      <c r="B455" s="7"/>
      <c r="C455" s="7"/>
      <c r="D455" s="7"/>
      <c r="E455" s="6"/>
    </row>
    <row r="456" spans="2:5" ht="14.25" customHeight="1">
      <c r="B456" s="7"/>
      <c r="C456" s="7"/>
      <c r="D456" s="7"/>
      <c r="E456" s="6"/>
    </row>
    <row r="457" spans="2:5" ht="14.25" customHeight="1">
      <c r="B457" s="7"/>
      <c r="C457" s="7"/>
      <c r="D457" s="7"/>
      <c r="E457" s="6"/>
    </row>
    <row r="458" spans="2:5" ht="14.25" customHeight="1">
      <c r="B458" s="7"/>
      <c r="C458" s="7"/>
      <c r="D458" s="7"/>
      <c r="E458" s="6"/>
    </row>
    <row r="459" spans="2:5" ht="14.25" customHeight="1">
      <c r="B459" s="7"/>
      <c r="C459" s="7"/>
      <c r="D459" s="7"/>
      <c r="E459" s="6"/>
    </row>
    <row r="460" spans="2:5" ht="14.25" customHeight="1">
      <c r="B460" s="7"/>
      <c r="C460" s="7"/>
      <c r="D460" s="7"/>
      <c r="E460" s="6"/>
    </row>
    <row r="461" spans="2:5" ht="14.25" customHeight="1">
      <c r="B461" s="7"/>
      <c r="C461" s="7"/>
      <c r="D461" s="7"/>
      <c r="E461" s="6"/>
    </row>
    <row r="462" spans="2:5" ht="14.25" customHeight="1">
      <c r="B462" s="7"/>
      <c r="C462" s="7"/>
      <c r="D462" s="7"/>
      <c r="E462" s="6"/>
    </row>
    <row r="463" spans="2:5" ht="14.25" customHeight="1">
      <c r="B463" s="7"/>
      <c r="C463" s="7"/>
      <c r="D463" s="7"/>
      <c r="E463" s="6"/>
    </row>
    <row r="464" spans="2:5" ht="14.25" customHeight="1">
      <c r="B464" s="7"/>
      <c r="C464" s="7"/>
      <c r="D464" s="7"/>
      <c r="E464" s="6"/>
    </row>
    <row r="465" spans="2:5" ht="14.25" customHeight="1">
      <c r="B465" s="7"/>
      <c r="C465" s="7"/>
      <c r="D465" s="7"/>
      <c r="E465" s="6"/>
    </row>
    <row r="466" spans="2:5" ht="14.25" customHeight="1">
      <c r="B466" s="7"/>
      <c r="C466" s="7"/>
      <c r="D466" s="7"/>
      <c r="E466" s="6"/>
    </row>
    <row r="467" spans="2:5" ht="14.25" customHeight="1">
      <c r="B467" s="7"/>
      <c r="C467" s="7"/>
      <c r="D467" s="7"/>
      <c r="E467" s="6"/>
    </row>
    <row r="468" spans="2:5" ht="14.25" customHeight="1">
      <c r="B468" s="7"/>
      <c r="C468" s="7"/>
      <c r="D468" s="7"/>
      <c r="E468" s="6"/>
    </row>
    <row r="469" spans="2:5" ht="14.25" customHeight="1">
      <c r="B469" s="7"/>
      <c r="C469" s="7"/>
      <c r="D469" s="7"/>
      <c r="E469" s="6"/>
    </row>
    <row r="470" spans="2:5" ht="14.25" customHeight="1">
      <c r="B470" s="7"/>
      <c r="C470" s="7"/>
      <c r="D470" s="7"/>
      <c r="E470" s="6"/>
    </row>
    <row r="471" spans="2:5" ht="14.25" customHeight="1">
      <c r="B471" s="7"/>
      <c r="C471" s="7"/>
      <c r="D471" s="7"/>
      <c r="E471" s="6"/>
    </row>
    <row r="472" spans="2:5" ht="14.25" customHeight="1">
      <c r="B472" s="7"/>
      <c r="C472" s="7"/>
      <c r="D472" s="7"/>
      <c r="E472" s="6"/>
    </row>
    <row r="473" spans="2:5" ht="14.25" customHeight="1">
      <c r="B473" s="7"/>
      <c r="C473" s="7"/>
      <c r="D473" s="7"/>
      <c r="E473" s="6"/>
    </row>
    <row r="474" spans="2:5" ht="14.25" customHeight="1">
      <c r="B474" s="7"/>
      <c r="C474" s="7"/>
      <c r="D474" s="7"/>
      <c r="E474" s="6"/>
    </row>
    <row r="475" spans="2:5" ht="14.25" customHeight="1">
      <c r="B475" s="7"/>
      <c r="C475" s="7"/>
      <c r="D475" s="7"/>
      <c r="E475" s="6"/>
    </row>
    <row r="476" spans="2:5" ht="14.25" customHeight="1">
      <c r="B476" s="7"/>
      <c r="C476" s="7"/>
      <c r="D476" s="7"/>
      <c r="E476" s="6"/>
    </row>
    <row r="477" spans="2:5" ht="14.25" customHeight="1">
      <c r="B477" s="7"/>
      <c r="C477" s="7"/>
      <c r="D477" s="7"/>
      <c r="E477" s="6"/>
    </row>
    <row r="478" spans="2:5" ht="14.25" customHeight="1">
      <c r="B478" s="7"/>
      <c r="C478" s="7"/>
      <c r="D478" s="7"/>
      <c r="E478" s="6"/>
    </row>
    <row r="479" spans="2:5" ht="14.25" customHeight="1">
      <c r="B479" s="7"/>
      <c r="C479" s="7"/>
      <c r="D479" s="7"/>
      <c r="E479" s="6"/>
    </row>
    <row r="480" spans="2:5" ht="14.25" customHeight="1">
      <c r="B480" s="7"/>
      <c r="C480" s="7"/>
      <c r="D480" s="7"/>
      <c r="E480" s="6"/>
    </row>
    <row r="481" spans="2:5" ht="14.25" customHeight="1">
      <c r="B481" s="7"/>
      <c r="C481" s="7"/>
      <c r="D481" s="7"/>
      <c r="E481" s="6"/>
    </row>
    <row r="482" spans="2:5" ht="14.25" customHeight="1">
      <c r="B482" s="7"/>
      <c r="C482" s="7"/>
      <c r="D482" s="7"/>
      <c r="E482" s="6"/>
    </row>
    <row r="483" spans="2:5" ht="14.25" customHeight="1">
      <c r="B483" s="7"/>
      <c r="C483" s="7"/>
      <c r="D483" s="7"/>
      <c r="E483" s="6"/>
    </row>
    <row r="484" spans="2:5" ht="14.25" customHeight="1">
      <c r="B484" s="7"/>
      <c r="C484" s="7"/>
      <c r="D484" s="7"/>
      <c r="E484" s="6"/>
    </row>
    <row r="485" spans="2:5" ht="14.25" customHeight="1">
      <c r="B485" s="7"/>
      <c r="C485" s="7"/>
      <c r="D485" s="7"/>
      <c r="E485" s="6"/>
    </row>
    <row r="486" spans="2:5" ht="14.25" customHeight="1">
      <c r="B486" s="7"/>
      <c r="C486" s="7"/>
      <c r="D486" s="7"/>
      <c r="E486" s="6"/>
    </row>
    <row r="487" spans="2:5" ht="14.25" customHeight="1">
      <c r="B487" s="7"/>
      <c r="C487" s="7"/>
      <c r="D487" s="7"/>
      <c r="E487" s="6"/>
    </row>
    <row r="488" spans="2:5" ht="14.25" customHeight="1">
      <c r="B488" s="7"/>
      <c r="C488" s="7"/>
      <c r="D488" s="7"/>
      <c r="E488" s="6"/>
    </row>
    <row r="489" spans="2:5" ht="14.25" customHeight="1">
      <c r="B489" s="7"/>
      <c r="C489" s="7"/>
      <c r="D489" s="7"/>
      <c r="E489" s="6"/>
    </row>
    <row r="490" spans="2:5" ht="14.25" customHeight="1">
      <c r="B490" s="7"/>
      <c r="C490" s="7"/>
      <c r="D490" s="7"/>
      <c r="E490" s="6"/>
    </row>
    <row r="491" spans="2:5" ht="14.25" customHeight="1">
      <c r="B491" s="7"/>
      <c r="C491" s="7"/>
      <c r="D491" s="7"/>
      <c r="E491" s="6"/>
    </row>
    <row r="492" spans="2:5" ht="14.25" customHeight="1">
      <c r="B492" s="7"/>
      <c r="C492" s="7"/>
      <c r="D492" s="7"/>
      <c r="E492" s="6"/>
    </row>
    <row r="493" spans="2:5" ht="14.25" customHeight="1">
      <c r="B493" s="7"/>
      <c r="C493" s="7"/>
      <c r="D493" s="7"/>
      <c r="E493" s="6"/>
    </row>
    <row r="494" spans="2:5" ht="14.25" customHeight="1">
      <c r="B494" s="7"/>
      <c r="C494" s="7"/>
      <c r="D494" s="7"/>
      <c r="E494" s="6"/>
    </row>
    <row r="495" spans="2:5" ht="14.25" customHeight="1">
      <c r="B495" s="7"/>
      <c r="C495" s="7"/>
      <c r="D495" s="7"/>
      <c r="E495" s="6"/>
    </row>
    <row r="496" spans="2:5" ht="14.25" customHeight="1">
      <c r="B496" s="7"/>
      <c r="C496" s="7"/>
      <c r="D496" s="7"/>
      <c r="E496" s="6"/>
    </row>
    <row r="497" spans="2:5" ht="14.25" customHeight="1">
      <c r="B497" s="7"/>
      <c r="C497" s="7"/>
      <c r="D497" s="7"/>
      <c r="E497" s="6"/>
    </row>
    <row r="498" spans="2:5" ht="14.25" customHeight="1">
      <c r="B498" s="7"/>
      <c r="C498" s="7"/>
      <c r="D498" s="7"/>
      <c r="E498" s="6"/>
    </row>
    <row r="499" spans="2:5" ht="14.25" customHeight="1">
      <c r="B499" s="7"/>
      <c r="C499" s="7"/>
      <c r="D499" s="7"/>
      <c r="E499" s="6"/>
    </row>
    <row r="500" spans="2:5" ht="14.25" customHeight="1">
      <c r="B500" s="7"/>
      <c r="C500" s="7"/>
      <c r="D500" s="7"/>
      <c r="E500" s="6"/>
    </row>
    <row r="501" spans="2:5" ht="14.25" customHeight="1">
      <c r="B501" s="7"/>
      <c r="C501" s="7"/>
      <c r="D501" s="7"/>
      <c r="E501" s="6"/>
    </row>
    <row r="502" spans="2:5" ht="14.25" customHeight="1">
      <c r="B502" s="7"/>
      <c r="C502" s="7"/>
      <c r="D502" s="7"/>
      <c r="E502" s="6"/>
    </row>
    <row r="503" spans="2:5" ht="14.25" customHeight="1">
      <c r="B503" s="7"/>
      <c r="C503" s="7"/>
      <c r="D503" s="7"/>
      <c r="E503" s="6"/>
    </row>
    <row r="504" spans="2:5" ht="14.25" customHeight="1">
      <c r="B504" s="7"/>
      <c r="C504" s="7"/>
      <c r="D504" s="7"/>
      <c r="E504" s="6"/>
    </row>
    <row r="505" spans="2:5" ht="14.25" customHeight="1">
      <c r="B505" s="7"/>
      <c r="C505" s="7"/>
      <c r="D505" s="7"/>
      <c r="E505" s="6"/>
    </row>
    <row r="506" spans="2:5" ht="14.25" customHeight="1">
      <c r="B506" s="7"/>
      <c r="C506" s="7"/>
      <c r="D506" s="7"/>
      <c r="E506" s="6"/>
    </row>
    <row r="507" spans="2:5" ht="14.25" customHeight="1">
      <c r="B507" s="7"/>
      <c r="C507" s="7"/>
      <c r="D507" s="7"/>
      <c r="E507" s="6"/>
    </row>
    <row r="508" spans="2:5" ht="14.25" customHeight="1">
      <c r="B508" s="7"/>
      <c r="C508" s="7"/>
      <c r="D508" s="7"/>
      <c r="E508" s="6"/>
    </row>
    <row r="509" spans="2:5" ht="14.25" customHeight="1">
      <c r="B509" s="7"/>
      <c r="C509" s="7"/>
      <c r="D509" s="7"/>
      <c r="E509" s="6"/>
    </row>
    <row r="510" spans="2:5" ht="14.25" customHeight="1">
      <c r="B510" s="7"/>
      <c r="C510" s="7"/>
      <c r="D510" s="7"/>
      <c r="E510" s="6"/>
    </row>
    <row r="511" spans="2:5" ht="14.25" customHeight="1">
      <c r="B511" s="7"/>
      <c r="C511" s="7"/>
      <c r="D511" s="7"/>
      <c r="E511" s="6"/>
    </row>
    <row r="512" spans="2:5" ht="14.25" customHeight="1">
      <c r="B512" s="7"/>
      <c r="C512" s="7"/>
      <c r="D512" s="7"/>
      <c r="E512" s="6"/>
    </row>
    <row r="513" spans="2:5" ht="14.25" customHeight="1">
      <c r="B513" s="7"/>
      <c r="C513" s="7"/>
      <c r="D513" s="7"/>
      <c r="E513" s="6"/>
    </row>
    <row r="514" spans="2:5" ht="14.25" customHeight="1">
      <c r="B514" s="7"/>
      <c r="C514" s="7"/>
      <c r="D514" s="7"/>
      <c r="E514" s="6"/>
    </row>
    <row r="515" spans="2:5" ht="14.25" customHeight="1">
      <c r="B515" s="7"/>
      <c r="C515" s="7"/>
      <c r="D515" s="7"/>
      <c r="E515" s="6"/>
    </row>
    <row r="516" spans="2:5" ht="14.25" customHeight="1">
      <c r="B516" s="7"/>
      <c r="C516" s="7"/>
      <c r="D516" s="7"/>
      <c r="E516" s="6"/>
    </row>
    <row r="517" spans="2:5" ht="14.25" customHeight="1">
      <c r="B517" s="7"/>
      <c r="C517" s="7"/>
      <c r="D517" s="7"/>
      <c r="E517" s="6"/>
    </row>
    <row r="518" spans="2:5" ht="14.25" customHeight="1">
      <c r="B518" s="7"/>
      <c r="C518" s="7"/>
      <c r="D518" s="7"/>
      <c r="E518" s="6"/>
    </row>
    <row r="519" spans="2:5" ht="14.25" customHeight="1">
      <c r="B519" s="7"/>
      <c r="C519" s="7"/>
      <c r="D519" s="7"/>
      <c r="E519" s="6"/>
    </row>
    <row r="520" spans="2:5" ht="14.25" customHeight="1">
      <c r="B520" s="7"/>
      <c r="C520" s="7"/>
      <c r="D520" s="7"/>
      <c r="E520" s="6"/>
    </row>
    <row r="521" spans="2:5" ht="14.25" customHeight="1">
      <c r="B521" s="7"/>
      <c r="C521" s="7"/>
      <c r="D521" s="7"/>
      <c r="E521" s="6"/>
    </row>
    <row r="522" spans="2:5" ht="14.25" customHeight="1">
      <c r="B522" s="7"/>
      <c r="C522" s="7"/>
      <c r="D522" s="7"/>
      <c r="E522" s="6"/>
    </row>
    <row r="523" spans="2:5" ht="14.25" customHeight="1">
      <c r="B523" s="7"/>
      <c r="C523" s="7"/>
      <c r="D523" s="7"/>
      <c r="E523" s="6"/>
    </row>
    <row r="524" spans="2:5" ht="14.25" customHeight="1">
      <c r="B524" s="7"/>
      <c r="C524" s="7"/>
      <c r="D524" s="7"/>
      <c r="E524" s="6"/>
    </row>
    <row r="525" spans="2:5" ht="14.25" customHeight="1">
      <c r="B525" s="7"/>
      <c r="C525" s="7"/>
      <c r="D525" s="7"/>
      <c r="E525" s="6"/>
    </row>
    <row r="526" spans="2:5" ht="14.25" customHeight="1">
      <c r="B526" s="7"/>
      <c r="C526" s="7"/>
      <c r="D526" s="7"/>
      <c r="E526" s="6"/>
    </row>
    <row r="527" spans="2:5" ht="14.25" customHeight="1">
      <c r="B527" s="7"/>
      <c r="C527" s="7"/>
      <c r="D527" s="7"/>
      <c r="E527" s="6"/>
    </row>
    <row r="528" spans="2:5" ht="14.25" customHeight="1">
      <c r="B528" s="7"/>
      <c r="C528" s="7"/>
      <c r="D528" s="7"/>
      <c r="E528" s="6"/>
    </row>
    <row r="529" spans="2:5" ht="14.25" customHeight="1">
      <c r="B529" s="7"/>
      <c r="C529" s="7"/>
      <c r="D529" s="7"/>
      <c r="E529" s="6"/>
    </row>
    <row r="530" spans="2:5" ht="14.25" customHeight="1">
      <c r="B530" s="7"/>
      <c r="C530" s="7"/>
      <c r="D530" s="7"/>
      <c r="E530" s="6"/>
    </row>
    <row r="531" spans="2:5" ht="14.25" customHeight="1">
      <c r="B531" s="7"/>
      <c r="C531" s="7"/>
      <c r="D531" s="7"/>
      <c r="E531" s="6"/>
    </row>
    <row r="532" spans="2:5" ht="14.25" customHeight="1">
      <c r="B532" s="7"/>
      <c r="C532" s="7"/>
      <c r="D532" s="7"/>
      <c r="E532" s="6"/>
    </row>
    <row r="533" spans="2:5" ht="14.25" customHeight="1">
      <c r="B533" s="7"/>
      <c r="C533" s="7"/>
      <c r="D533" s="7"/>
      <c r="E533" s="6"/>
    </row>
    <row r="534" spans="2:5" ht="14.25" customHeight="1">
      <c r="B534" s="7"/>
      <c r="C534" s="7"/>
      <c r="D534" s="7"/>
      <c r="E534" s="6"/>
    </row>
    <row r="535" spans="2:5" ht="14.25" customHeight="1">
      <c r="B535" s="7"/>
      <c r="C535" s="7"/>
      <c r="D535" s="7"/>
      <c r="E535" s="6"/>
    </row>
    <row r="536" spans="2:5" ht="14.25" customHeight="1">
      <c r="B536" s="7"/>
      <c r="C536" s="7"/>
      <c r="D536" s="7"/>
      <c r="E536" s="6"/>
    </row>
    <row r="537" spans="2:5" ht="14.25" customHeight="1">
      <c r="B537" s="7"/>
      <c r="C537" s="7"/>
      <c r="D537" s="7"/>
      <c r="E537" s="6"/>
    </row>
    <row r="538" spans="2:5" ht="14.25" customHeight="1">
      <c r="B538" s="7"/>
      <c r="C538" s="7"/>
      <c r="D538" s="7"/>
      <c r="E538" s="6"/>
    </row>
    <row r="539" spans="2:5" ht="14.25" customHeight="1">
      <c r="B539" s="7"/>
      <c r="C539" s="7"/>
      <c r="D539" s="7"/>
      <c r="E539" s="6"/>
    </row>
    <row r="540" spans="2:5" ht="14.25" customHeight="1">
      <c r="B540" s="7"/>
      <c r="C540" s="7"/>
      <c r="D540" s="7"/>
      <c r="E540" s="6"/>
    </row>
    <row r="541" spans="2:5" ht="14.25" customHeight="1">
      <c r="B541" s="7"/>
      <c r="C541" s="7"/>
      <c r="D541" s="7"/>
      <c r="E541" s="6"/>
    </row>
    <row r="542" spans="2:5" ht="14.25" customHeight="1">
      <c r="B542" s="7"/>
      <c r="C542" s="7"/>
      <c r="D542" s="7"/>
      <c r="E542" s="6"/>
    </row>
    <row r="543" spans="2:5" ht="14.25" customHeight="1">
      <c r="B543" s="7"/>
      <c r="C543" s="7"/>
      <c r="D543" s="7"/>
      <c r="E543" s="6"/>
    </row>
    <row r="544" spans="2:5" ht="14.25" customHeight="1">
      <c r="B544" s="7"/>
      <c r="C544" s="7"/>
      <c r="D544" s="7"/>
      <c r="E544" s="6"/>
    </row>
    <row r="545" spans="2:5" ht="14.25" customHeight="1">
      <c r="B545" s="7"/>
      <c r="C545" s="7"/>
      <c r="D545" s="7"/>
      <c r="E545" s="6"/>
    </row>
    <row r="546" spans="2:5" ht="14.25" customHeight="1">
      <c r="B546" s="7"/>
      <c r="C546" s="7"/>
      <c r="D546" s="7"/>
      <c r="E546" s="6"/>
    </row>
    <row r="547" spans="2:5" ht="14.25" customHeight="1">
      <c r="B547" s="7"/>
      <c r="C547" s="7"/>
      <c r="D547" s="7"/>
      <c r="E547" s="6"/>
    </row>
    <row r="548" spans="2:5" ht="14.25" customHeight="1">
      <c r="B548" s="7"/>
      <c r="C548" s="7"/>
      <c r="D548" s="7"/>
      <c r="E548" s="6"/>
    </row>
    <row r="549" spans="2:5" ht="14.25" customHeight="1">
      <c r="B549" s="7"/>
      <c r="C549" s="7"/>
      <c r="D549" s="7"/>
      <c r="E549" s="6"/>
    </row>
    <row r="550" spans="2:5" ht="14.25" customHeight="1">
      <c r="B550" s="7"/>
      <c r="C550" s="7"/>
      <c r="D550" s="7"/>
      <c r="E550" s="6"/>
    </row>
    <row r="551" spans="2:5" ht="14.25" customHeight="1">
      <c r="B551" s="7"/>
      <c r="C551" s="7"/>
      <c r="D551" s="7"/>
      <c r="E551" s="6"/>
    </row>
    <row r="552" spans="2:5" ht="14.25" customHeight="1">
      <c r="B552" s="7"/>
      <c r="C552" s="7"/>
      <c r="D552" s="7"/>
      <c r="E552" s="6"/>
    </row>
    <row r="553" spans="2:5" ht="14.25" customHeight="1">
      <c r="B553" s="7"/>
      <c r="C553" s="7"/>
      <c r="D553" s="7"/>
      <c r="E553" s="6"/>
    </row>
    <row r="554" spans="2:5" ht="14.25" customHeight="1">
      <c r="B554" s="7"/>
      <c r="C554" s="7"/>
      <c r="D554" s="7"/>
      <c r="E554" s="6"/>
    </row>
    <row r="555" spans="2:5" ht="14.25" customHeight="1">
      <c r="B555" s="7"/>
      <c r="C555" s="7"/>
      <c r="D555" s="7"/>
      <c r="E555" s="6"/>
    </row>
    <row r="556" spans="2:5" ht="14.25" customHeight="1">
      <c r="B556" s="7"/>
      <c r="C556" s="7"/>
      <c r="D556" s="7"/>
      <c r="E556" s="6"/>
    </row>
    <row r="557" spans="2:5" ht="14.25" customHeight="1">
      <c r="B557" s="7"/>
      <c r="C557" s="7"/>
      <c r="D557" s="7"/>
      <c r="E557" s="6"/>
    </row>
    <row r="558" spans="2:5" ht="14.25" customHeight="1">
      <c r="B558" s="7"/>
      <c r="C558" s="7"/>
      <c r="D558" s="7"/>
      <c r="E558" s="6"/>
    </row>
    <row r="559" spans="2:5" ht="14.25" customHeight="1">
      <c r="B559" s="7"/>
      <c r="C559" s="7"/>
      <c r="D559" s="7"/>
      <c r="E559" s="6"/>
    </row>
    <row r="560" spans="2:5" ht="14.25" customHeight="1">
      <c r="B560" s="7"/>
      <c r="C560" s="7"/>
      <c r="D560" s="7"/>
      <c r="E560" s="6"/>
    </row>
    <row r="561" spans="2:5" ht="14.25" customHeight="1">
      <c r="B561" s="7"/>
      <c r="C561" s="7"/>
      <c r="D561" s="7"/>
      <c r="E561" s="6"/>
    </row>
    <row r="562" spans="2:5" ht="14.25" customHeight="1">
      <c r="B562" s="7"/>
      <c r="C562" s="7"/>
      <c r="D562" s="7"/>
      <c r="E562" s="6"/>
    </row>
    <row r="563" spans="2:5" ht="14.25" customHeight="1">
      <c r="B563" s="7"/>
      <c r="C563" s="7"/>
      <c r="D563" s="7"/>
      <c r="E563" s="6"/>
    </row>
    <row r="564" spans="2:5" ht="14.25" customHeight="1">
      <c r="B564" s="7"/>
      <c r="C564" s="7"/>
      <c r="D564" s="7"/>
      <c r="E564" s="6"/>
    </row>
    <row r="565" spans="2:5" ht="14.25" customHeight="1">
      <c r="B565" s="7"/>
      <c r="C565" s="7"/>
      <c r="D565" s="7"/>
      <c r="E565" s="6"/>
    </row>
    <row r="566" spans="2:5" ht="14.25" customHeight="1">
      <c r="B566" s="7"/>
      <c r="C566" s="7"/>
      <c r="D566" s="7"/>
      <c r="E566" s="6"/>
    </row>
    <row r="567" spans="2:5" ht="14.25" customHeight="1">
      <c r="B567" s="7"/>
      <c r="C567" s="7"/>
      <c r="D567" s="7"/>
      <c r="E567" s="6"/>
    </row>
    <row r="568" spans="2:5" ht="14.25" customHeight="1">
      <c r="B568" s="7"/>
      <c r="C568" s="7"/>
      <c r="D568" s="7"/>
      <c r="E568" s="6"/>
    </row>
    <row r="569" spans="2:5" ht="14.25" customHeight="1">
      <c r="B569" s="7"/>
      <c r="C569" s="7"/>
      <c r="D569" s="7"/>
      <c r="E569" s="6"/>
    </row>
    <row r="570" spans="2:5" ht="14.25" customHeight="1">
      <c r="B570" s="7"/>
      <c r="C570" s="7"/>
      <c r="D570" s="7"/>
      <c r="E570" s="6"/>
    </row>
    <row r="571" spans="2:5" ht="14.25" customHeight="1">
      <c r="B571" s="7"/>
      <c r="C571" s="7"/>
      <c r="D571" s="7"/>
      <c r="E571" s="6"/>
    </row>
    <row r="572" spans="2:5" ht="14.25" customHeight="1">
      <c r="B572" s="7"/>
      <c r="C572" s="7"/>
      <c r="D572" s="7"/>
      <c r="E572" s="6"/>
    </row>
    <row r="573" spans="2:5" ht="14.25" customHeight="1">
      <c r="B573" s="7"/>
      <c r="C573" s="7"/>
      <c r="D573" s="7"/>
      <c r="E573" s="6"/>
    </row>
    <row r="574" spans="2:5" ht="14.25" customHeight="1">
      <c r="B574" s="7"/>
      <c r="C574" s="7"/>
      <c r="D574" s="7"/>
      <c r="E574" s="6"/>
    </row>
    <row r="575" spans="2:5" ht="14.25" customHeight="1">
      <c r="B575" s="7"/>
      <c r="C575" s="7"/>
      <c r="D575" s="7"/>
      <c r="E575" s="6"/>
    </row>
    <row r="576" spans="2:5" ht="14.25" customHeight="1">
      <c r="B576" s="7"/>
      <c r="C576" s="7"/>
      <c r="D576" s="7"/>
      <c r="E576" s="6"/>
    </row>
    <row r="577" spans="2:5" ht="14.25" customHeight="1">
      <c r="B577" s="7"/>
      <c r="C577" s="7"/>
      <c r="D577" s="7"/>
      <c r="E577" s="6"/>
    </row>
    <row r="578" spans="2:5" ht="14.25" customHeight="1">
      <c r="B578" s="7"/>
      <c r="C578" s="7"/>
      <c r="D578" s="7"/>
      <c r="E578" s="6"/>
    </row>
    <row r="579" spans="2:5" ht="14.25" customHeight="1">
      <c r="B579" s="7"/>
      <c r="C579" s="7"/>
      <c r="D579" s="7"/>
      <c r="E579" s="6"/>
    </row>
    <row r="580" spans="2:5" ht="14.25" customHeight="1">
      <c r="B580" s="7"/>
      <c r="C580" s="7"/>
      <c r="D580" s="7"/>
      <c r="E580" s="6"/>
    </row>
    <row r="581" spans="2:5" ht="14.25" customHeight="1">
      <c r="B581" s="7"/>
      <c r="C581" s="7"/>
      <c r="D581" s="7"/>
      <c r="E581" s="6"/>
    </row>
    <row r="582" spans="2:5" ht="14.25" customHeight="1">
      <c r="B582" s="7"/>
      <c r="C582" s="7"/>
      <c r="D582" s="7"/>
      <c r="E582" s="6"/>
    </row>
    <row r="583" spans="2:5" ht="14.25" customHeight="1">
      <c r="B583" s="7"/>
      <c r="C583" s="7"/>
      <c r="D583" s="7"/>
      <c r="E583" s="6"/>
    </row>
    <row r="584" spans="2:5" ht="14.25" customHeight="1">
      <c r="B584" s="7"/>
      <c r="C584" s="7"/>
      <c r="D584" s="7"/>
      <c r="E584" s="6"/>
    </row>
    <row r="585" spans="2:5" ht="14.25" customHeight="1">
      <c r="B585" s="7"/>
      <c r="C585" s="7"/>
      <c r="D585" s="7"/>
      <c r="E585" s="6"/>
    </row>
    <row r="586" spans="2:5" ht="14.25" customHeight="1">
      <c r="B586" s="7"/>
      <c r="C586" s="7"/>
      <c r="D586" s="7"/>
      <c r="E586" s="6"/>
    </row>
    <row r="587" spans="2:5" ht="14.25" customHeight="1">
      <c r="B587" s="7"/>
      <c r="C587" s="7"/>
      <c r="D587" s="7"/>
      <c r="E587" s="6"/>
    </row>
    <row r="588" spans="2:5" ht="14.25" customHeight="1">
      <c r="B588" s="7"/>
      <c r="C588" s="7"/>
      <c r="D588" s="7"/>
      <c r="E588" s="6"/>
    </row>
    <row r="589" spans="2:5" ht="14.25" customHeight="1">
      <c r="B589" s="7"/>
      <c r="C589" s="7"/>
      <c r="D589" s="7"/>
      <c r="E589" s="6"/>
    </row>
    <row r="590" spans="2:5" ht="14.25" customHeight="1">
      <c r="B590" s="7"/>
      <c r="C590" s="7"/>
      <c r="D590" s="7"/>
      <c r="E590" s="6"/>
    </row>
    <row r="591" spans="2:5" ht="14.25" customHeight="1">
      <c r="B591" s="7"/>
      <c r="C591" s="7"/>
      <c r="D591" s="7"/>
      <c r="E591" s="6"/>
    </row>
    <row r="592" spans="2:5" ht="14.25" customHeight="1">
      <c r="B592" s="7"/>
      <c r="C592" s="7"/>
      <c r="D592" s="7"/>
      <c r="E592" s="6"/>
    </row>
    <row r="593" spans="2:5" ht="14.25" customHeight="1">
      <c r="B593" s="7"/>
      <c r="C593" s="7"/>
      <c r="D593" s="7"/>
      <c r="E593" s="6"/>
    </row>
    <row r="594" spans="2:5" ht="14.25" customHeight="1">
      <c r="B594" s="7"/>
      <c r="C594" s="7"/>
      <c r="D594" s="7"/>
      <c r="E594" s="6"/>
    </row>
    <row r="595" spans="2:5" ht="14.25" customHeight="1">
      <c r="B595" s="7"/>
      <c r="C595" s="7"/>
      <c r="D595" s="7"/>
      <c r="E595" s="6"/>
    </row>
    <row r="596" spans="2:5" ht="14.25" customHeight="1">
      <c r="B596" s="7"/>
      <c r="C596" s="7"/>
      <c r="D596" s="7"/>
      <c r="E596" s="6"/>
    </row>
    <row r="597" spans="2:5" ht="14.25" customHeight="1">
      <c r="B597" s="7"/>
      <c r="C597" s="7"/>
      <c r="D597" s="7"/>
      <c r="E597" s="6"/>
    </row>
    <row r="598" spans="2:5" ht="14.25" customHeight="1">
      <c r="B598" s="7"/>
      <c r="C598" s="7"/>
      <c r="D598" s="7"/>
      <c r="E598" s="6"/>
    </row>
    <row r="599" spans="2:5" ht="14.25" customHeight="1">
      <c r="B599" s="7"/>
      <c r="C599" s="7"/>
      <c r="D599" s="7"/>
      <c r="E599" s="6"/>
    </row>
    <row r="600" spans="2:5" ht="14.25" customHeight="1">
      <c r="B600" s="7"/>
      <c r="C600" s="7"/>
      <c r="D600" s="7"/>
      <c r="E600" s="6"/>
    </row>
    <row r="601" spans="2:5" ht="14.25" customHeight="1">
      <c r="B601" s="7"/>
      <c r="C601" s="7"/>
      <c r="D601" s="7"/>
      <c r="E601" s="6"/>
    </row>
    <row r="602" spans="2:5" ht="14.25" customHeight="1">
      <c r="B602" s="7"/>
      <c r="C602" s="7"/>
      <c r="D602" s="7"/>
      <c r="E602" s="6"/>
    </row>
    <row r="603" spans="2:5" ht="14.25" customHeight="1">
      <c r="B603" s="7"/>
      <c r="C603" s="7"/>
      <c r="D603" s="7"/>
      <c r="E603" s="6"/>
    </row>
    <row r="604" spans="2:5" ht="14.25" customHeight="1">
      <c r="B604" s="7"/>
      <c r="C604" s="7"/>
      <c r="D604" s="7"/>
      <c r="E604" s="6"/>
    </row>
    <row r="605" spans="2:5" ht="14.25" customHeight="1">
      <c r="B605" s="7"/>
      <c r="C605" s="7"/>
      <c r="D605" s="7"/>
      <c r="E605" s="6"/>
    </row>
    <row r="606" spans="2:5" ht="14.25" customHeight="1">
      <c r="B606" s="7"/>
      <c r="C606" s="7"/>
      <c r="D606" s="7"/>
      <c r="E606" s="6"/>
    </row>
    <row r="607" spans="2:5" ht="14.25" customHeight="1">
      <c r="B607" s="7"/>
      <c r="C607" s="7"/>
      <c r="D607" s="7"/>
      <c r="E607" s="6"/>
    </row>
    <row r="608" spans="2:5" ht="14.25" customHeight="1">
      <c r="B608" s="7"/>
      <c r="C608" s="7"/>
      <c r="D608" s="7"/>
      <c r="E608" s="6"/>
    </row>
    <row r="609" spans="2:5" ht="14.25" customHeight="1">
      <c r="B609" s="7"/>
      <c r="C609" s="7"/>
      <c r="D609" s="7"/>
      <c r="E609" s="6"/>
    </row>
    <row r="610" spans="2:5" ht="14.25" customHeight="1">
      <c r="B610" s="7"/>
      <c r="C610" s="7"/>
      <c r="D610" s="7"/>
      <c r="E610" s="6"/>
    </row>
    <row r="611" spans="2:5" ht="14.25" customHeight="1">
      <c r="B611" s="7"/>
      <c r="C611" s="7"/>
      <c r="D611" s="7"/>
      <c r="E611" s="6"/>
    </row>
    <row r="612" spans="2:5" ht="14.25" customHeight="1">
      <c r="B612" s="7"/>
      <c r="C612" s="7"/>
      <c r="D612" s="7"/>
      <c r="E612" s="6"/>
    </row>
    <row r="613" spans="2:5" ht="14.25" customHeight="1">
      <c r="B613" s="7"/>
      <c r="C613" s="7"/>
      <c r="D613" s="7"/>
      <c r="E613" s="6"/>
    </row>
    <row r="614" spans="2:5" ht="14.25" customHeight="1">
      <c r="B614" s="7"/>
      <c r="C614" s="7"/>
      <c r="D614" s="7"/>
      <c r="E614" s="6"/>
    </row>
    <row r="615" spans="2:5" ht="14.25" customHeight="1">
      <c r="B615" s="7"/>
      <c r="C615" s="7"/>
      <c r="D615" s="7"/>
      <c r="E615" s="6"/>
    </row>
    <row r="616" spans="2:5" ht="14.25" customHeight="1">
      <c r="B616" s="7"/>
      <c r="C616" s="7"/>
      <c r="D616" s="7"/>
      <c r="E616" s="6"/>
    </row>
    <row r="617" spans="2:5" ht="14.25" customHeight="1">
      <c r="B617" s="7"/>
      <c r="C617" s="7"/>
      <c r="D617" s="7"/>
      <c r="E617" s="6"/>
    </row>
    <row r="618" spans="2:5" ht="14.25" customHeight="1">
      <c r="B618" s="7"/>
      <c r="C618" s="7"/>
      <c r="D618" s="7"/>
      <c r="E618" s="6"/>
    </row>
    <row r="619" spans="2:5" ht="14.25" customHeight="1">
      <c r="B619" s="7"/>
      <c r="C619" s="7"/>
      <c r="D619" s="7"/>
      <c r="E619" s="6"/>
    </row>
    <row r="620" spans="2:5" ht="14.25" customHeight="1">
      <c r="B620" s="7"/>
      <c r="C620" s="7"/>
      <c r="D620" s="7"/>
      <c r="E620" s="6"/>
    </row>
    <row r="621" spans="2:5" ht="14.25" customHeight="1">
      <c r="B621" s="7"/>
      <c r="C621" s="7"/>
      <c r="D621" s="7"/>
      <c r="E621" s="6"/>
    </row>
    <row r="622" spans="2:5" ht="14.25" customHeight="1">
      <c r="B622" s="7"/>
      <c r="C622" s="7"/>
      <c r="D622" s="7"/>
      <c r="E622" s="6"/>
    </row>
    <row r="623" spans="2:5" ht="14.25" customHeight="1">
      <c r="B623" s="7"/>
      <c r="C623" s="7"/>
      <c r="D623" s="7"/>
      <c r="E623" s="6"/>
    </row>
    <row r="624" spans="2:5" ht="14.25" customHeight="1">
      <c r="B624" s="7"/>
      <c r="C624" s="7"/>
      <c r="D624" s="7"/>
      <c r="E624" s="6"/>
    </row>
    <row r="625" spans="2:5" ht="14.25" customHeight="1">
      <c r="B625" s="7"/>
      <c r="C625" s="7"/>
      <c r="D625" s="7"/>
      <c r="E625" s="6"/>
    </row>
    <row r="626" spans="2:5" ht="14.25" customHeight="1">
      <c r="B626" s="7"/>
      <c r="C626" s="7"/>
      <c r="D626" s="7"/>
      <c r="E626" s="6"/>
    </row>
    <row r="627" spans="2:5" ht="14.25" customHeight="1">
      <c r="B627" s="7"/>
      <c r="C627" s="7"/>
      <c r="D627" s="7"/>
      <c r="E627" s="6"/>
    </row>
    <row r="628" spans="2:5" ht="14.25" customHeight="1">
      <c r="B628" s="7"/>
      <c r="C628" s="7"/>
      <c r="D628" s="7"/>
      <c r="E628" s="6"/>
    </row>
    <row r="629" spans="2:5" ht="14.25" customHeight="1">
      <c r="B629" s="7"/>
      <c r="C629" s="7"/>
      <c r="D629" s="7"/>
      <c r="E629" s="6"/>
    </row>
    <row r="630" spans="2:5" ht="14.25" customHeight="1">
      <c r="B630" s="7"/>
      <c r="C630" s="7"/>
      <c r="D630" s="7"/>
      <c r="E630" s="6"/>
    </row>
    <row r="631" spans="2:5" ht="14.25" customHeight="1">
      <c r="B631" s="7"/>
      <c r="C631" s="7"/>
      <c r="D631" s="7"/>
      <c r="E631" s="6"/>
    </row>
    <row r="632" spans="2:5" ht="14.25" customHeight="1">
      <c r="B632" s="7"/>
      <c r="C632" s="7"/>
      <c r="D632" s="7"/>
      <c r="E632" s="6"/>
    </row>
    <row r="633" spans="2:5" ht="14.25" customHeight="1">
      <c r="B633" s="7"/>
      <c r="C633" s="7"/>
      <c r="D633" s="7"/>
      <c r="E633" s="6"/>
    </row>
    <row r="634" spans="2:5" ht="14.25" customHeight="1">
      <c r="B634" s="7"/>
      <c r="C634" s="7"/>
      <c r="D634" s="7"/>
      <c r="E634" s="6"/>
    </row>
    <row r="635" spans="2:5" ht="14.25" customHeight="1">
      <c r="B635" s="7"/>
      <c r="C635" s="7"/>
      <c r="D635" s="7"/>
      <c r="E635" s="6"/>
    </row>
    <row r="636" spans="2:5" ht="14.25" customHeight="1">
      <c r="B636" s="7"/>
      <c r="C636" s="7"/>
      <c r="D636" s="7"/>
      <c r="E636" s="6"/>
    </row>
    <row r="637" spans="2:5" ht="14.25" customHeight="1">
      <c r="B637" s="7"/>
      <c r="C637" s="7"/>
      <c r="D637" s="7"/>
      <c r="E637" s="6"/>
    </row>
    <row r="638" spans="2:5" ht="14.25" customHeight="1">
      <c r="B638" s="7"/>
      <c r="C638" s="7"/>
      <c r="D638" s="7"/>
      <c r="E638" s="6"/>
    </row>
    <row r="639" spans="2:5" ht="14.25" customHeight="1">
      <c r="B639" s="7"/>
      <c r="C639" s="7"/>
      <c r="D639" s="7"/>
      <c r="E639" s="6"/>
    </row>
    <row r="640" spans="2:5" ht="14.25" customHeight="1">
      <c r="B640" s="7"/>
      <c r="C640" s="7"/>
      <c r="D640" s="7"/>
      <c r="E640" s="6"/>
    </row>
    <row r="641" spans="2:5" ht="14.25" customHeight="1">
      <c r="B641" s="7"/>
      <c r="C641" s="7"/>
      <c r="D641" s="7"/>
      <c r="E641" s="6"/>
    </row>
    <row r="642" spans="2:5" ht="14.25" customHeight="1">
      <c r="B642" s="7"/>
      <c r="C642" s="7"/>
      <c r="D642" s="7"/>
      <c r="E642" s="6"/>
    </row>
    <row r="643" spans="2:5" ht="14.25" customHeight="1">
      <c r="B643" s="7"/>
      <c r="C643" s="7"/>
      <c r="D643" s="7"/>
      <c r="E643" s="6"/>
    </row>
    <row r="644" spans="2:5" ht="14.25" customHeight="1">
      <c r="B644" s="7"/>
      <c r="C644" s="7"/>
      <c r="D644" s="7"/>
      <c r="E644" s="6"/>
    </row>
    <row r="645" spans="2:5" ht="14.25" customHeight="1">
      <c r="B645" s="7"/>
      <c r="C645" s="7"/>
      <c r="D645" s="7"/>
      <c r="E645" s="6"/>
    </row>
    <row r="646" spans="2:5" ht="14.25" customHeight="1">
      <c r="B646" s="7"/>
      <c r="C646" s="7"/>
      <c r="D646" s="7"/>
      <c r="E646" s="6"/>
    </row>
    <row r="647" spans="2:5" ht="14.25" customHeight="1">
      <c r="B647" s="7"/>
      <c r="C647" s="7"/>
      <c r="D647" s="7"/>
      <c r="E647" s="6"/>
    </row>
    <row r="648" spans="2:5" ht="14.25" customHeight="1">
      <c r="B648" s="7"/>
      <c r="C648" s="7"/>
      <c r="D648" s="7"/>
      <c r="E648" s="6"/>
    </row>
    <row r="649" spans="2:5" ht="14.25" customHeight="1">
      <c r="B649" s="7"/>
      <c r="C649" s="7"/>
      <c r="D649" s="7"/>
      <c r="E649" s="6"/>
    </row>
    <row r="650" spans="2:5" ht="14.25" customHeight="1">
      <c r="B650" s="7"/>
      <c r="C650" s="7"/>
      <c r="D650" s="7"/>
      <c r="E650" s="6"/>
    </row>
    <row r="651" spans="2:5" ht="14.25" customHeight="1">
      <c r="B651" s="7"/>
      <c r="C651" s="7"/>
      <c r="D651" s="7"/>
      <c r="E651" s="6"/>
    </row>
    <row r="652" spans="2:5" ht="14.25" customHeight="1">
      <c r="B652" s="7"/>
      <c r="C652" s="7"/>
      <c r="D652" s="7"/>
      <c r="E652" s="6"/>
    </row>
    <row r="653" spans="2:5" ht="14.25" customHeight="1">
      <c r="B653" s="7"/>
      <c r="C653" s="7"/>
      <c r="D653" s="7"/>
      <c r="E653" s="6"/>
    </row>
    <row r="654" spans="2:5" ht="14.25" customHeight="1">
      <c r="B654" s="7"/>
      <c r="C654" s="7"/>
      <c r="D654" s="7"/>
      <c r="E654" s="6"/>
    </row>
    <row r="655" spans="2:5" ht="14.25" customHeight="1">
      <c r="B655" s="7"/>
      <c r="C655" s="7"/>
      <c r="D655" s="7"/>
      <c r="E655" s="6"/>
    </row>
    <row r="656" spans="2:5" ht="14.25" customHeight="1">
      <c r="B656" s="7"/>
      <c r="C656" s="7"/>
      <c r="D656" s="7"/>
      <c r="E656" s="6"/>
    </row>
    <row r="657" spans="2:5" ht="14.25" customHeight="1">
      <c r="B657" s="7"/>
      <c r="C657" s="7"/>
      <c r="D657" s="7"/>
      <c r="E657" s="6"/>
    </row>
    <row r="658" spans="2:5" ht="14.25" customHeight="1">
      <c r="B658" s="7"/>
      <c r="C658" s="7"/>
      <c r="D658" s="7"/>
      <c r="E658" s="6"/>
    </row>
    <row r="659" spans="2:5" ht="14.25" customHeight="1">
      <c r="B659" s="7"/>
      <c r="C659" s="7"/>
      <c r="D659" s="7"/>
      <c r="E659" s="6"/>
    </row>
    <row r="660" spans="2:5" ht="14.25" customHeight="1">
      <c r="B660" s="7"/>
      <c r="C660" s="7"/>
      <c r="D660" s="7"/>
      <c r="E660" s="6"/>
    </row>
    <row r="661" spans="2:5" ht="14.25" customHeight="1">
      <c r="B661" s="7"/>
      <c r="C661" s="7"/>
      <c r="D661" s="7"/>
      <c r="E661" s="6"/>
    </row>
    <row r="662" spans="2:5" ht="14.25" customHeight="1">
      <c r="B662" s="7"/>
      <c r="C662" s="7"/>
      <c r="D662" s="7"/>
      <c r="E662" s="6"/>
    </row>
    <row r="663" spans="2:5" ht="14.25" customHeight="1">
      <c r="B663" s="7"/>
      <c r="C663" s="7"/>
      <c r="D663" s="7"/>
      <c r="E663" s="6"/>
    </row>
    <row r="664" spans="2:5" ht="14.25" customHeight="1">
      <c r="B664" s="7"/>
      <c r="C664" s="7"/>
      <c r="D664" s="7"/>
      <c r="E664" s="6"/>
    </row>
    <row r="665" spans="2:5" ht="14.25" customHeight="1">
      <c r="B665" s="7"/>
      <c r="C665" s="7"/>
      <c r="D665" s="7"/>
      <c r="E665" s="6"/>
    </row>
    <row r="666" spans="2:5" ht="14.25" customHeight="1">
      <c r="B666" s="7"/>
      <c r="C666" s="7"/>
      <c r="D666" s="7"/>
      <c r="E666" s="6"/>
    </row>
    <row r="667" spans="2:5" ht="14.25" customHeight="1">
      <c r="B667" s="7"/>
      <c r="C667" s="7"/>
      <c r="D667" s="7"/>
      <c r="E667" s="6"/>
    </row>
    <row r="668" spans="2:5" ht="14.25" customHeight="1">
      <c r="B668" s="7"/>
      <c r="C668" s="7"/>
      <c r="D668" s="7"/>
      <c r="E668" s="6"/>
    </row>
    <row r="669" spans="2:5" ht="14.25" customHeight="1">
      <c r="B669" s="7"/>
      <c r="C669" s="7"/>
      <c r="D669" s="7"/>
      <c r="E669" s="6"/>
    </row>
    <row r="670" spans="2:5" ht="14.25" customHeight="1">
      <c r="B670" s="7"/>
      <c r="C670" s="7"/>
      <c r="D670" s="7"/>
      <c r="E670" s="6"/>
    </row>
    <row r="671" spans="2:5" ht="14.25" customHeight="1">
      <c r="B671" s="7"/>
      <c r="C671" s="7"/>
      <c r="D671" s="7"/>
      <c r="E671" s="6"/>
    </row>
    <row r="672" spans="2:5" ht="14.25" customHeight="1">
      <c r="B672" s="7"/>
      <c r="C672" s="7"/>
      <c r="D672" s="7"/>
      <c r="E672" s="6"/>
    </row>
    <row r="673" spans="2:5" ht="14.25" customHeight="1">
      <c r="B673" s="7"/>
      <c r="C673" s="7"/>
      <c r="D673" s="7"/>
      <c r="E673" s="6"/>
    </row>
    <row r="674" spans="2:5" ht="14.25" customHeight="1">
      <c r="B674" s="7"/>
      <c r="C674" s="7"/>
      <c r="D674" s="7"/>
      <c r="E674" s="6"/>
    </row>
    <row r="675" spans="2:5" ht="14.25" customHeight="1">
      <c r="B675" s="7"/>
      <c r="C675" s="7"/>
      <c r="D675" s="7"/>
      <c r="E675" s="6"/>
    </row>
    <row r="676" spans="2:5" ht="14.25" customHeight="1">
      <c r="B676" s="7"/>
      <c r="C676" s="7"/>
      <c r="D676" s="7"/>
      <c r="E676" s="6"/>
    </row>
    <row r="677" spans="2:5" ht="14.25" customHeight="1">
      <c r="B677" s="7"/>
      <c r="C677" s="7"/>
      <c r="D677" s="7"/>
      <c r="E677" s="6"/>
    </row>
    <row r="678" spans="2:5" ht="14.25" customHeight="1">
      <c r="B678" s="7"/>
      <c r="C678" s="7"/>
      <c r="D678" s="7"/>
      <c r="E678" s="6"/>
    </row>
    <row r="679" spans="2:5" ht="14.25" customHeight="1">
      <c r="B679" s="7"/>
      <c r="C679" s="7"/>
      <c r="D679" s="7"/>
      <c r="E679" s="6"/>
    </row>
    <row r="680" spans="2:5" ht="14.25" customHeight="1">
      <c r="B680" s="7"/>
      <c r="C680" s="7"/>
      <c r="D680" s="7"/>
      <c r="E680" s="6"/>
    </row>
    <row r="681" spans="2:5" ht="14.25" customHeight="1">
      <c r="B681" s="7"/>
      <c r="C681" s="7"/>
      <c r="D681" s="7"/>
      <c r="E681" s="6"/>
    </row>
    <row r="682" spans="2:5" ht="14.25" customHeight="1">
      <c r="B682" s="7"/>
      <c r="C682" s="7"/>
      <c r="D682" s="7"/>
      <c r="E682" s="6"/>
    </row>
    <row r="683" spans="2:5" ht="14.25" customHeight="1">
      <c r="B683" s="7"/>
      <c r="C683" s="7"/>
      <c r="D683" s="7"/>
      <c r="E683" s="6"/>
    </row>
    <row r="684" spans="2:5" ht="14.25" customHeight="1">
      <c r="B684" s="7"/>
      <c r="C684" s="7"/>
      <c r="D684" s="7"/>
      <c r="E684" s="6"/>
    </row>
    <row r="685" spans="2:5" ht="14.25" customHeight="1">
      <c r="B685" s="7"/>
      <c r="C685" s="7"/>
      <c r="D685" s="7"/>
      <c r="E685" s="6"/>
    </row>
    <row r="686" spans="2:5" ht="14.25" customHeight="1">
      <c r="B686" s="7"/>
      <c r="C686" s="7"/>
      <c r="D686" s="7"/>
      <c r="E686" s="6"/>
    </row>
    <row r="687" spans="2:5" ht="14.25" customHeight="1">
      <c r="B687" s="7"/>
      <c r="C687" s="7"/>
      <c r="D687" s="7"/>
      <c r="E687" s="6"/>
    </row>
    <row r="688" spans="2:5" ht="14.25" customHeight="1">
      <c r="B688" s="7"/>
      <c r="C688" s="7"/>
      <c r="D688" s="7"/>
      <c r="E688" s="6"/>
    </row>
    <row r="689" spans="2:5" ht="14.25" customHeight="1">
      <c r="B689" s="7"/>
      <c r="C689" s="7"/>
      <c r="D689" s="7"/>
      <c r="E689" s="6"/>
    </row>
    <row r="690" spans="2:5" ht="14.25" customHeight="1">
      <c r="B690" s="7"/>
      <c r="C690" s="7"/>
      <c r="D690" s="7"/>
      <c r="E690" s="6"/>
    </row>
    <row r="691" spans="2:5" ht="14.25" customHeight="1">
      <c r="B691" s="7"/>
      <c r="C691" s="7"/>
      <c r="D691" s="7"/>
      <c r="E691" s="6"/>
    </row>
    <row r="692" spans="2:5" ht="14.25" customHeight="1">
      <c r="B692" s="7"/>
      <c r="C692" s="7"/>
      <c r="D692" s="7"/>
      <c r="E692" s="6"/>
    </row>
    <row r="693" spans="2:5" ht="14.25" customHeight="1">
      <c r="B693" s="7"/>
      <c r="C693" s="7"/>
      <c r="D693" s="7"/>
      <c r="E693" s="6"/>
    </row>
    <row r="694" spans="2:5" ht="14.25" customHeight="1">
      <c r="B694" s="7"/>
      <c r="C694" s="7"/>
      <c r="D694" s="7"/>
      <c r="E694" s="6"/>
    </row>
    <row r="695" spans="2:5" ht="14.25" customHeight="1">
      <c r="B695" s="7"/>
      <c r="C695" s="7"/>
      <c r="D695" s="7"/>
      <c r="E695" s="6"/>
    </row>
    <row r="696" spans="2:5" ht="14.25" customHeight="1">
      <c r="B696" s="7"/>
      <c r="C696" s="7"/>
      <c r="D696" s="7"/>
      <c r="E696" s="6"/>
    </row>
    <row r="697" spans="2:5" ht="14.25" customHeight="1">
      <c r="B697" s="7"/>
      <c r="C697" s="7"/>
      <c r="D697" s="7"/>
      <c r="E697" s="6"/>
    </row>
    <row r="698" spans="2:5" ht="14.25" customHeight="1">
      <c r="B698" s="7"/>
      <c r="C698" s="7"/>
      <c r="D698" s="7"/>
      <c r="E698" s="6"/>
    </row>
    <row r="699" spans="2:5" ht="14.25" customHeight="1">
      <c r="B699" s="7"/>
      <c r="C699" s="7"/>
      <c r="D699" s="7"/>
      <c r="E699" s="6"/>
    </row>
    <row r="700" spans="2:5" ht="14.25" customHeight="1">
      <c r="B700" s="7"/>
      <c r="C700" s="7"/>
      <c r="D700" s="7"/>
      <c r="E700" s="6"/>
    </row>
    <row r="701" spans="2:5" ht="14.25" customHeight="1">
      <c r="B701" s="7"/>
      <c r="C701" s="7"/>
      <c r="D701" s="7"/>
      <c r="E701" s="6"/>
    </row>
    <row r="702" spans="2:5" ht="14.25" customHeight="1">
      <c r="B702" s="7"/>
      <c r="C702" s="7"/>
      <c r="D702" s="7"/>
      <c r="E702" s="6"/>
    </row>
    <row r="703" spans="2:5" ht="14.25" customHeight="1">
      <c r="B703" s="7"/>
      <c r="C703" s="7"/>
      <c r="D703" s="7"/>
      <c r="E703" s="6"/>
    </row>
    <row r="704" spans="2:5" ht="14.25" customHeight="1">
      <c r="B704" s="7"/>
      <c r="C704" s="7"/>
      <c r="D704" s="7"/>
      <c r="E704" s="6"/>
    </row>
    <row r="705" spans="2:5" ht="14.25" customHeight="1">
      <c r="B705" s="7"/>
      <c r="C705" s="7"/>
      <c r="D705" s="7"/>
      <c r="E705" s="6"/>
    </row>
    <row r="706" spans="2:5" ht="14.25" customHeight="1">
      <c r="B706" s="7"/>
      <c r="C706" s="7"/>
      <c r="D706" s="7"/>
      <c r="E706" s="6"/>
    </row>
    <row r="707" spans="2:5" ht="14.25" customHeight="1">
      <c r="B707" s="7"/>
      <c r="C707" s="7"/>
      <c r="D707" s="7"/>
      <c r="E707" s="6"/>
    </row>
    <row r="708" spans="2:5" ht="14.25" customHeight="1">
      <c r="B708" s="7"/>
      <c r="C708" s="7"/>
      <c r="D708" s="7"/>
      <c r="E708" s="6"/>
    </row>
    <row r="709" spans="2:5" ht="14.25" customHeight="1">
      <c r="B709" s="7"/>
      <c r="C709" s="7"/>
      <c r="D709" s="7"/>
      <c r="E709" s="6"/>
    </row>
    <row r="710" spans="2:5" ht="14.25" customHeight="1">
      <c r="B710" s="7"/>
      <c r="C710" s="7"/>
      <c r="D710" s="7"/>
      <c r="E710" s="6"/>
    </row>
    <row r="711" spans="2:5" ht="14.25" customHeight="1">
      <c r="B711" s="7"/>
      <c r="C711" s="7"/>
      <c r="D711" s="7"/>
      <c r="E711" s="6"/>
    </row>
    <row r="712" spans="2:5" ht="14.25" customHeight="1">
      <c r="B712" s="7"/>
      <c r="C712" s="7"/>
      <c r="D712" s="7"/>
      <c r="E712" s="6"/>
    </row>
    <row r="713" spans="2:5" ht="14.25" customHeight="1">
      <c r="B713" s="7"/>
      <c r="C713" s="7"/>
      <c r="D713" s="7"/>
      <c r="E713" s="6"/>
    </row>
    <row r="714" spans="2:5" ht="14.25" customHeight="1">
      <c r="B714" s="7"/>
      <c r="C714" s="7"/>
      <c r="D714" s="7"/>
      <c r="E714" s="6"/>
    </row>
    <row r="715" spans="2:5" ht="14.25" customHeight="1">
      <c r="B715" s="7"/>
      <c r="C715" s="7"/>
      <c r="D715" s="7"/>
      <c r="E715" s="6"/>
    </row>
    <row r="716" spans="2:5" ht="14.25" customHeight="1">
      <c r="B716" s="7"/>
      <c r="C716" s="7"/>
      <c r="D716" s="7"/>
      <c r="E716" s="6"/>
    </row>
    <row r="717" spans="2:5" ht="14.25" customHeight="1">
      <c r="B717" s="7"/>
      <c r="C717" s="7"/>
      <c r="D717" s="7"/>
      <c r="E717" s="6"/>
    </row>
    <row r="718" spans="2:5" ht="14.25" customHeight="1">
      <c r="B718" s="7"/>
      <c r="C718" s="7"/>
      <c r="D718" s="7"/>
      <c r="E718" s="6"/>
    </row>
    <row r="719" spans="2:5" ht="14.25" customHeight="1">
      <c r="B719" s="7"/>
      <c r="C719" s="7"/>
      <c r="D719" s="7"/>
      <c r="E719" s="6"/>
    </row>
    <row r="720" spans="2:5" ht="14.25" customHeight="1">
      <c r="B720" s="7"/>
      <c r="C720" s="7"/>
      <c r="D720" s="7"/>
      <c r="E720" s="6"/>
    </row>
    <row r="721" spans="2:5" ht="14.25" customHeight="1">
      <c r="B721" s="7"/>
      <c r="C721" s="7"/>
      <c r="D721" s="7"/>
      <c r="E721" s="6"/>
    </row>
    <row r="722" spans="2:5" ht="14.25" customHeight="1">
      <c r="B722" s="7"/>
      <c r="C722" s="7"/>
      <c r="D722" s="7"/>
      <c r="E722" s="6"/>
    </row>
    <row r="723" spans="2:5" ht="14.25" customHeight="1">
      <c r="B723" s="7"/>
      <c r="C723" s="7"/>
      <c r="D723" s="7"/>
      <c r="E723" s="6"/>
    </row>
    <row r="724" spans="2:5" ht="14.25" customHeight="1">
      <c r="B724" s="7"/>
      <c r="C724" s="7"/>
      <c r="D724" s="7"/>
      <c r="E724" s="6"/>
    </row>
    <row r="725" spans="2:5" ht="14.25" customHeight="1">
      <c r="B725" s="7"/>
      <c r="C725" s="7"/>
      <c r="D725" s="7"/>
      <c r="E725" s="6"/>
    </row>
    <row r="726" spans="2:5" ht="14.25" customHeight="1">
      <c r="B726" s="7"/>
      <c r="C726" s="7"/>
      <c r="D726" s="7"/>
      <c r="E726" s="6"/>
    </row>
    <row r="727" spans="2:5" ht="14.25" customHeight="1">
      <c r="B727" s="7"/>
      <c r="C727" s="7"/>
      <c r="D727" s="7"/>
      <c r="E727" s="6"/>
    </row>
    <row r="728" spans="2:5" ht="14.25" customHeight="1">
      <c r="B728" s="7"/>
      <c r="C728" s="7"/>
      <c r="D728" s="7"/>
      <c r="E728" s="6"/>
    </row>
    <row r="729" spans="2:5" ht="14.25" customHeight="1">
      <c r="B729" s="7"/>
      <c r="C729" s="7"/>
      <c r="D729" s="7"/>
      <c r="E729" s="6"/>
    </row>
    <row r="730" spans="2:5" ht="14.25" customHeight="1">
      <c r="B730" s="7"/>
      <c r="C730" s="7"/>
      <c r="D730" s="7"/>
      <c r="E730" s="6"/>
    </row>
    <row r="731" spans="2:5" ht="14.25" customHeight="1">
      <c r="B731" s="7"/>
      <c r="C731" s="7"/>
      <c r="D731" s="7"/>
      <c r="E731" s="6"/>
    </row>
    <row r="732" spans="2:5" ht="14.25" customHeight="1">
      <c r="B732" s="7"/>
      <c r="C732" s="7"/>
      <c r="D732" s="7"/>
      <c r="E732" s="6"/>
    </row>
    <row r="733" spans="2:5" ht="14.25" customHeight="1">
      <c r="B733" s="7"/>
      <c r="C733" s="7"/>
      <c r="D733" s="7"/>
      <c r="E733" s="6"/>
    </row>
    <row r="734" spans="2:5" ht="14.25" customHeight="1">
      <c r="B734" s="7"/>
      <c r="C734" s="7"/>
      <c r="D734" s="7"/>
      <c r="E734" s="6"/>
    </row>
    <row r="735" spans="2:5" ht="14.25" customHeight="1">
      <c r="B735" s="7"/>
      <c r="C735" s="7"/>
      <c r="D735" s="7"/>
      <c r="E735" s="6"/>
    </row>
    <row r="736" spans="2:5" ht="14.25" customHeight="1">
      <c r="B736" s="7"/>
      <c r="C736" s="7"/>
      <c r="D736" s="7"/>
      <c r="E736" s="6"/>
    </row>
    <row r="737" spans="2:5" ht="14.25" customHeight="1">
      <c r="B737" s="7"/>
      <c r="C737" s="7"/>
      <c r="D737" s="7"/>
      <c r="E737" s="6"/>
    </row>
    <row r="738" spans="2:5" ht="14.25" customHeight="1">
      <c r="B738" s="7"/>
      <c r="C738" s="7"/>
      <c r="D738" s="7"/>
      <c r="E738" s="6"/>
    </row>
    <row r="739" spans="2:5" ht="14.25" customHeight="1">
      <c r="B739" s="7"/>
      <c r="C739" s="7"/>
      <c r="D739" s="7"/>
      <c r="E739" s="6"/>
    </row>
    <row r="740" spans="2:5" ht="14.25" customHeight="1">
      <c r="B740" s="7"/>
      <c r="C740" s="7"/>
      <c r="D740" s="7"/>
      <c r="E740" s="6"/>
    </row>
    <row r="741" spans="2:5" ht="14.25" customHeight="1">
      <c r="B741" s="7"/>
      <c r="C741" s="7"/>
      <c r="D741" s="7"/>
      <c r="E741" s="6"/>
    </row>
    <row r="742" spans="2:5" ht="14.25" customHeight="1">
      <c r="B742" s="7"/>
      <c r="C742" s="7"/>
      <c r="D742" s="7"/>
      <c r="E742" s="6"/>
    </row>
    <row r="743" spans="2:5" ht="14.25" customHeight="1">
      <c r="B743" s="7"/>
      <c r="C743" s="7"/>
      <c r="D743" s="7"/>
      <c r="E743" s="6"/>
    </row>
    <row r="744" spans="2:5" ht="14.25" customHeight="1">
      <c r="B744" s="7"/>
      <c r="C744" s="7"/>
      <c r="D744" s="7"/>
      <c r="E744" s="6"/>
    </row>
    <row r="745" spans="2:5" ht="14.25" customHeight="1">
      <c r="B745" s="7"/>
      <c r="C745" s="7"/>
      <c r="D745" s="7"/>
      <c r="E745" s="6"/>
    </row>
    <row r="746" spans="2:5" ht="14.25" customHeight="1">
      <c r="B746" s="7"/>
      <c r="C746" s="7"/>
      <c r="D746" s="7"/>
      <c r="E746" s="6"/>
    </row>
    <row r="747" spans="2:5" ht="14.25" customHeight="1">
      <c r="B747" s="7"/>
      <c r="C747" s="7"/>
      <c r="D747" s="7"/>
      <c r="E747" s="6"/>
    </row>
    <row r="748" spans="2:5" ht="14.25" customHeight="1">
      <c r="B748" s="7"/>
      <c r="C748" s="7"/>
      <c r="D748" s="7"/>
      <c r="E748" s="6"/>
    </row>
    <row r="749" spans="2:5" ht="14.25" customHeight="1">
      <c r="B749" s="7"/>
      <c r="C749" s="7"/>
      <c r="D749" s="7"/>
      <c r="E749" s="6"/>
    </row>
    <row r="750" spans="2:5" ht="14.25" customHeight="1">
      <c r="B750" s="7"/>
      <c r="C750" s="7"/>
      <c r="D750" s="7"/>
      <c r="E750" s="6"/>
    </row>
    <row r="751" spans="2:5" ht="14.25" customHeight="1">
      <c r="B751" s="7"/>
      <c r="C751" s="7"/>
      <c r="D751" s="7"/>
      <c r="E751" s="6"/>
    </row>
    <row r="752" spans="2:5" ht="14.25" customHeight="1">
      <c r="B752" s="7"/>
      <c r="C752" s="7"/>
      <c r="D752" s="7"/>
      <c r="E752" s="6"/>
    </row>
    <row r="753" spans="2:5" ht="14.25" customHeight="1">
      <c r="B753" s="7"/>
      <c r="C753" s="7"/>
      <c r="D753" s="7"/>
      <c r="E753" s="6"/>
    </row>
    <row r="754" spans="2:5" ht="14.25" customHeight="1">
      <c r="B754" s="7"/>
      <c r="C754" s="7"/>
      <c r="D754" s="7"/>
      <c r="E754" s="6"/>
    </row>
    <row r="755" spans="2:5" ht="14.25" customHeight="1">
      <c r="B755" s="7"/>
      <c r="C755" s="7"/>
      <c r="D755" s="7"/>
      <c r="E755" s="6"/>
    </row>
    <row r="756" spans="2:5" ht="14.25" customHeight="1">
      <c r="B756" s="7"/>
      <c r="C756" s="7"/>
      <c r="D756" s="7"/>
      <c r="E756" s="6"/>
    </row>
    <row r="757" spans="2:5" ht="14.25" customHeight="1">
      <c r="B757" s="7"/>
      <c r="C757" s="7"/>
      <c r="D757" s="7"/>
      <c r="E757" s="6"/>
    </row>
    <row r="758" spans="2:5" ht="14.25" customHeight="1">
      <c r="B758" s="7"/>
      <c r="C758" s="7"/>
      <c r="D758" s="7"/>
      <c r="E758" s="6"/>
    </row>
    <row r="759" spans="2:5" ht="14.25" customHeight="1">
      <c r="B759" s="7"/>
      <c r="C759" s="7"/>
      <c r="D759" s="7"/>
      <c r="E759" s="6"/>
    </row>
    <row r="760" spans="2:5" ht="14.25" customHeight="1">
      <c r="B760" s="7"/>
      <c r="C760" s="7"/>
      <c r="D760" s="7"/>
      <c r="E760" s="6"/>
    </row>
    <row r="761" spans="2:5" ht="14.25" customHeight="1">
      <c r="B761" s="7"/>
      <c r="C761" s="7"/>
      <c r="D761" s="7"/>
      <c r="E761" s="6"/>
    </row>
    <row r="762" spans="2:5" ht="14.25" customHeight="1">
      <c r="B762" s="7"/>
      <c r="C762" s="7"/>
      <c r="D762" s="7"/>
      <c r="E762" s="6"/>
    </row>
    <row r="763" spans="2:5" ht="14.25" customHeight="1">
      <c r="B763" s="7"/>
      <c r="C763" s="7"/>
      <c r="D763" s="7"/>
      <c r="E763" s="6"/>
    </row>
    <row r="764" spans="2:5" ht="14.25" customHeight="1">
      <c r="B764" s="7"/>
      <c r="C764" s="7"/>
      <c r="D764" s="7"/>
      <c r="E764" s="6"/>
    </row>
    <row r="765" spans="2:5" ht="14.25" customHeight="1">
      <c r="B765" s="7"/>
      <c r="C765" s="7"/>
      <c r="D765" s="7"/>
      <c r="E765" s="6"/>
    </row>
    <row r="766" spans="2:5" ht="14.25" customHeight="1">
      <c r="B766" s="7"/>
      <c r="C766" s="7"/>
      <c r="D766" s="7"/>
      <c r="E766" s="6"/>
    </row>
    <row r="767" spans="2:5" ht="14.25" customHeight="1">
      <c r="B767" s="7"/>
      <c r="C767" s="7"/>
      <c r="D767" s="7"/>
      <c r="E767" s="6"/>
    </row>
    <row r="768" spans="2:5" ht="14.25" customHeight="1">
      <c r="B768" s="7"/>
      <c r="C768" s="7"/>
      <c r="D768" s="7"/>
      <c r="E768" s="6"/>
    </row>
    <row r="769" spans="2:5" ht="14.25" customHeight="1">
      <c r="B769" s="7"/>
      <c r="C769" s="7"/>
      <c r="D769" s="7"/>
      <c r="E769" s="6"/>
    </row>
    <row r="770" spans="2:5" ht="14.25" customHeight="1">
      <c r="B770" s="7"/>
      <c r="C770" s="7"/>
      <c r="D770" s="7"/>
      <c r="E770" s="6"/>
    </row>
    <row r="771" spans="2:5" ht="14.25" customHeight="1">
      <c r="B771" s="7"/>
      <c r="C771" s="7"/>
      <c r="D771" s="7"/>
      <c r="E771" s="6"/>
    </row>
    <row r="772" spans="2:5" ht="14.25" customHeight="1">
      <c r="B772" s="7"/>
      <c r="C772" s="7"/>
      <c r="D772" s="7"/>
      <c r="E772" s="6"/>
    </row>
    <row r="773" spans="2:5" ht="14.25" customHeight="1">
      <c r="B773" s="7"/>
      <c r="C773" s="7"/>
      <c r="D773" s="7"/>
      <c r="E773" s="6"/>
    </row>
    <row r="774" spans="2:5" ht="14.25" customHeight="1">
      <c r="B774" s="7"/>
      <c r="C774" s="7"/>
      <c r="D774" s="7"/>
      <c r="E774" s="6"/>
    </row>
    <row r="775" spans="2:5" ht="14.25" customHeight="1">
      <c r="B775" s="7"/>
      <c r="C775" s="7"/>
      <c r="D775" s="7"/>
      <c r="E775" s="6"/>
    </row>
    <row r="776" spans="2:5" ht="14.25" customHeight="1">
      <c r="B776" s="7"/>
      <c r="C776" s="7"/>
      <c r="D776" s="7"/>
      <c r="E776" s="6"/>
    </row>
    <row r="777" spans="2:5" ht="14.25" customHeight="1">
      <c r="B777" s="7"/>
      <c r="C777" s="7"/>
      <c r="D777" s="7"/>
      <c r="E777" s="6"/>
    </row>
    <row r="778" spans="2:5" ht="14.25" customHeight="1">
      <c r="B778" s="7"/>
      <c r="C778" s="7"/>
      <c r="D778" s="7"/>
      <c r="E778" s="6"/>
    </row>
    <row r="779" spans="2:5" ht="14.25" customHeight="1">
      <c r="B779" s="7"/>
      <c r="C779" s="7"/>
      <c r="D779" s="7"/>
      <c r="E779" s="6"/>
    </row>
    <row r="780" spans="2:5" ht="14.25" customHeight="1">
      <c r="B780" s="7"/>
      <c r="C780" s="7"/>
      <c r="D780" s="7"/>
      <c r="E780" s="6"/>
    </row>
    <row r="781" spans="2:5" ht="14.25" customHeight="1">
      <c r="B781" s="7"/>
      <c r="C781" s="7"/>
      <c r="D781" s="7"/>
      <c r="E781" s="6"/>
    </row>
    <row r="782" spans="2:5" ht="14.25" customHeight="1">
      <c r="B782" s="7"/>
      <c r="C782" s="7"/>
      <c r="D782" s="7"/>
      <c r="E782" s="6"/>
    </row>
    <row r="783" spans="2:5" ht="14.25" customHeight="1">
      <c r="B783" s="7"/>
      <c r="C783" s="7"/>
      <c r="D783" s="7"/>
      <c r="E783" s="6"/>
    </row>
    <row r="784" spans="2:5" ht="14.25" customHeight="1">
      <c r="B784" s="7"/>
      <c r="C784" s="7"/>
      <c r="D784" s="7"/>
      <c r="E784" s="6"/>
    </row>
    <row r="785" spans="2:5" ht="14.25" customHeight="1">
      <c r="B785" s="7"/>
      <c r="C785" s="7"/>
      <c r="D785" s="7"/>
      <c r="E785" s="6"/>
    </row>
    <row r="786" spans="2:5" ht="14.25" customHeight="1">
      <c r="B786" s="7"/>
      <c r="C786" s="7"/>
      <c r="D786" s="7"/>
      <c r="E786" s="6"/>
    </row>
    <row r="787" spans="2:5" ht="14.25" customHeight="1">
      <c r="B787" s="7"/>
      <c r="C787" s="7"/>
      <c r="D787" s="7"/>
      <c r="E787" s="6"/>
    </row>
    <row r="788" spans="2:5" ht="14.25" customHeight="1">
      <c r="B788" s="7"/>
      <c r="C788" s="7"/>
      <c r="D788" s="7"/>
      <c r="E788" s="6"/>
    </row>
    <row r="789" spans="2:5" ht="14.25" customHeight="1">
      <c r="B789" s="7"/>
      <c r="C789" s="7"/>
      <c r="D789" s="7"/>
      <c r="E789" s="6"/>
    </row>
    <row r="790" spans="2:5" ht="14.25" customHeight="1">
      <c r="B790" s="7"/>
      <c r="C790" s="7"/>
      <c r="D790" s="7"/>
      <c r="E790" s="6"/>
    </row>
    <row r="791" spans="2:5" ht="14.25" customHeight="1">
      <c r="B791" s="7"/>
      <c r="C791" s="7"/>
      <c r="D791" s="7"/>
      <c r="E791" s="6"/>
    </row>
    <row r="792" spans="2:5" ht="14.25" customHeight="1">
      <c r="B792" s="7"/>
      <c r="C792" s="7"/>
      <c r="D792" s="7"/>
      <c r="E792" s="6"/>
    </row>
    <row r="793" spans="2:5" ht="14.25" customHeight="1">
      <c r="B793" s="7"/>
      <c r="C793" s="7"/>
      <c r="D793" s="7"/>
      <c r="E793" s="6"/>
    </row>
    <row r="794" spans="2:5" ht="14.25" customHeight="1">
      <c r="B794" s="7"/>
      <c r="C794" s="7"/>
      <c r="D794" s="7"/>
      <c r="E794" s="6"/>
    </row>
    <row r="795" spans="2:5" ht="14.25" customHeight="1">
      <c r="B795" s="7"/>
      <c r="C795" s="7"/>
      <c r="D795" s="7"/>
      <c r="E795" s="6"/>
    </row>
    <row r="796" spans="2:5" ht="14.25" customHeight="1">
      <c r="B796" s="7"/>
      <c r="C796" s="7"/>
      <c r="D796" s="7"/>
      <c r="E796" s="6"/>
    </row>
    <row r="797" spans="2:5" ht="14.25" customHeight="1">
      <c r="B797" s="7"/>
      <c r="C797" s="7"/>
      <c r="D797" s="7"/>
      <c r="E797" s="6"/>
    </row>
    <row r="798" spans="2:5" ht="14.25" customHeight="1">
      <c r="B798" s="7"/>
      <c r="C798" s="7"/>
      <c r="D798" s="7"/>
      <c r="E798" s="6"/>
    </row>
    <row r="799" spans="2:5" ht="14.25" customHeight="1">
      <c r="B799" s="7"/>
      <c r="C799" s="7"/>
      <c r="D799" s="7"/>
      <c r="E799" s="6"/>
    </row>
    <row r="800" spans="2:5" ht="14.25" customHeight="1">
      <c r="B800" s="7"/>
      <c r="C800" s="7"/>
      <c r="D800" s="7"/>
      <c r="E800" s="6"/>
    </row>
    <row r="801" spans="2:5" ht="14.25" customHeight="1">
      <c r="B801" s="7"/>
      <c r="C801" s="7"/>
      <c r="D801" s="7"/>
      <c r="E801" s="6"/>
    </row>
    <row r="802" spans="2:5" ht="14.25" customHeight="1">
      <c r="B802" s="7"/>
      <c r="C802" s="7"/>
      <c r="D802" s="7"/>
      <c r="E802" s="6"/>
    </row>
    <row r="803" spans="2:5" ht="14.25" customHeight="1">
      <c r="B803" s="7"/>
      <c r="C803" s="7"/>
      <c r="D803" s="7"/>
      <c r="E803" s="6"/>
    </row>
    <row r="804" spans="2:5" ht="14.25" customHeight="1">
      <c r="B804" s="7"/>
      <c r="C804" s="7"/>
      <c r="D804" s="7"/>
      <c r="E804" s="6"/>
    </row>
    <row r="805" spans="2:5" ht="14.25" customHeight="1">
      <c r="B805" s="7"/>
      <c r="C805" s="7"/>
      <c r="D805" s="7"/>
      <c r="E805" s="6"/>
    </row>
    <row r="806" spans="2:5" ht="14.25" customHeight="1">
      <c r="B806" s="7"/>
      <c r="C806" s="7"/>
      <c r="D806" s="7"/>
      <c r="E806" s="6"/>
    </row>
    <row r="807" spans="2:5" ht="14.25" customHeight="1">
      <c r="B807" s="7"/>
      <c r="C807" s="7"/>
      <c r="D807" s="7"/>
      <c r="E807" s="6"/>
    </row>
    <row r="808" spans="2:5" ht="14.25" customHeight="1">
      <c r="B808" s="7"/>
      <c r="C808" s="7"/>
      <c r="D808" s="7"/>
      <c r="E808" s="6"/>
    </row>
    <row r="809" spans="2:5" ht="14.25" customHeight="1">
      <c r="B809" s="7"/>
      <c r="C809" s="7"/>
      <c r="D809" s="7"/>
      <c r="E809" s="6"/>
    </row>
    <row r="810" spans="2:5" ht="14.25" customHeight="1">
      <c r="B810" s="7"/>
      <c r="C810" s="7"/>
      <c r="D810" s="7"/>
      <c r="E810" s="6"/>
    </row>
    <row r="811" spans="2:5" ht="14.25" customHeight="1">
      <c r="B811" s="7"/>
      <c r="C811" s="7"/>
      <c r="D811" s="7"/>
      <c r="E811" s="6"/>
    </row>
    <row r="812" spans="2:5" ht="14.25" customHeight="1">
      <c r="B812" s="7"/>
      <c r="C812" s="7"/>
      <c r="D812" s="7"/>
      <c r="E812" s="6"/>
    </row>
    <row r="813" spans="2:5" ht="14.25" customHeight="1">
      <c r="B813" s="7"/>
      <c r="C813" s="7"/>
      <c r="D813" s="7"/>
      <c r="E813" s="6"/>
    </row>
    <row r="814" spans="2:5" ht="14.25" customHeight="1">
      <c r="B814" s="7"/>
      <c r="C814" s="7"/>
      <c r="D814" s="7"/>
      <c r="E814" s="6"/>
    </row>
    <row r="815" spans="2:5" ht="14.25" customHeight="1">
      <c r="B815" s="7"/>
      <c r="C815" s="7"/>
      <c r="D815" s="7"/>
      <c r="E815" s="6"/>
    </row>
    <row r="816" spans="2:5" ht="14.25" customHeight="1">
      <c r="B816" s="7"/>
      <c r="C816" s="7"/>
      <c r="D816" s="7"/>
      <c r="E816" s="6"/>
    </row>
    <row r="817" spans="2:5" ht="14.25" customHeight="1">
      <c r="B817" s="7"/>
      <c r="C817" s="7"/>
      <c r="D817" s="7"/>
      <c r="E817" s="6"/>
    </row>
    <row r="818" spans="2:5" ht="14.25" customHeight="1">
      <c r="B818" s="7"/>
      <c r="C818" s="7"/>
      <c r="D818" s="7"/>
      <c r="E818" s="6"/>
    </row>
    <row r="819" spans="2:5" ht="14.25" customHeight="1">
      <c r="B819" s="7"/>
      <c r="C819" s="7"/>
      <c r="D819" s="7"/>
      <c r="E819" s="6"/>
    </row>
    <row r="820" spans="2:5" ht="14.25" customHeight="1">
      <c r="B820" s="7"/>
      <c r="C820" s="7"/>
      <c r="D820" s="7"/>
      <c r="E820" s="6"/>
    </row>
    <row r="821" spans="2:5" ht="14.25" customHeight="1">
      <c r="B821" s="7"/>
      <c r="C821" s="7"/>
      <c r="D821" s="7"/>
      <c r="E821" s="6"/>
    </row>
    <row r="822" spans="2:5" ht="14.25" customHeight="1">
      <c r="B822" s="7"/>
      <c r="C822" s="7"/>
      <c r="D822" s="7"/>
      <c r="E822" s="6"/>
    </row>
    <row r="823" spans="2:5" ht="14.25" customHeight="1">
      <c r="B823" s="7"/>
      <c r="C823" s="7"/>
      <c r="D823" s="7"/>
      <c r="E823" s="6"/>
    </row>
    <row r="824" spans="2:5" ht="14.25" customHeight="1">
      <c r="B824" s="7"/>
      <c r="C824" s="7"/>
      <c r="D824" s="7"/>
      <c r="E824" s="6"/>
    </row>
    <row r="825" spans="2:5" ht="14.25" customHeight="1">
      <c r="B825" s="7"/>
      <c r="C825" s="7"/>
      <c r="D825" s="7"/>
      <c r="E825" s="6"/>
    </row>
    <row r="826" spans="2:5" ht="14.25" customHeight="1">
      <c r="B826" s="7"/>
      <c r="C826" s="7"/>
      <c r="D826" s="7"/>
      <c r="E826" s="6"/>
    </row>
    <row r="827" spans="2:5" ht="14.25" customHeight="1">
      <c r="B827" s="7"/>
      <c r="C827" s="7"/>
      <c r="D827" s="7"/>
      <c r="E827" s="6"/>
    </row>
    <row r="828" spans="2:5" ht="14.25" customHeight="1">
      <c r="B828" s="7"/>
      <c r="C828" s="7"/>
      <c r="D828" s="7"/>
      <c r="E828" s="6"/>
    </row>
    <row r="829" spans="2:5" ht="14.25" customHeight="1">
      <c r="B829" s="7"/>
      <c r="C829" s="7"/>
      <c r="D829" s="7"/>
      <c r="E829" s="6"/>
    </row>
    <row r="830" spans="2:5" ht="14.25" customHeight="1">
      <c r="B830" s="7"/>
      <c r="C830" s="7"/>
      <c r="D830" s="7"/>
      <c r="E830" s="6"/>
    </row>
    <row r="831" spans="2:5" ht="14.25" customHeight="1">
      <c r="B831" s="7"/>
      <c r="C831" s="7"/>
      <c r="D831" s="7"/>
      <c r="E831" s="6"/>
    </row>
    <row r="832" spans="2:5" ht="14.25" customHeight="1">
      <c r="B832" s="7"/>
      <c r="C832" s="7"/>
      <c r="D832" s="7"/>
      <c r="E832" s="6"/>
    </row>
    <row r="833" spans="2:5" ht="14.25" customHeight="1">
      <c r="B833" s="7"/>
      <c r="C833" s="7"/>
      <c r="D833" s="7"/>
      <c r="E833" s="6"/>
    </row>
    <row r="834" spans="2:5" ht="14.25" customHeight="1">
      <c r="B834" s="7"/>
      <c r="C834" s="7"/>
      <c r="D834" s="7"/>
      <c r="E834" s="6"/>
    </row>
    <row r="835" spans="2:5" ht="14.25" customHeight="1">
      <c r="B835" s="7"/>
      <c r="C835" s="7"/>
      <c r="D835" s="7"/>
      <c r="E835" s="6"/>
    </row>
    <row r="836" spans="2:5" ht="14.25" customHeight="1">
      <c r="B836" s="7"/>
      <c r="C836" s="7"/>
      <c r="D836" s="7"/>
      <c r="E836" s="6"/>
    </row>
    <row r="837" spans="2:5" ht="14.25" customHeight="1">
      <c r="B837" s="7"/>
      <c r="C837" s="7"/>
      <c r="D837" s="7"/>
      <c r="E837" s="6"/>
    </row>
    <row r="838" spans="2:5" ht="14.25" customHeight="1">
      <c r="B838" s="7"/>
      <c r="C838" s="7"/>
      <c r="D838" s="7"/>
      <c r="E838" s="6"/>
    </row>
    <row r="839" spans="2:5" ht="14.25" customHeight="1">
      <c r="B839" s="7"/>
      <c r="C839" s="7"/>
      <c r="D839" s="7"/>
      <c r="E839" s="6"/>
    </row>
    <row r="840" spans="2:5" ht="14.25" customHeight="1">
      <c r="B840" s="7"/>
      <c r="C840" s="7"/>
      <c r="D840" s="7"/>
      <c r="E840" s="6"/>
    </row>
    <row r="841" spans="2:5" ht="14.25" customHeight="1">
      <c r="B841" s="7"/>
      <c r="C841" s="7"/>
      <c r="D841" s="7"/>
      <c r="E841" s="6"/>
    </row>
    <row r="842" spans="2:5" ht="14.25" customHeight="1">
      <c r="B842" s="7"/>
      <c r="C842" s="7"/>
      <c r="D842" s="7"/>
      <c r="E842" s="6"/>
    </row>
    <row r="843" spans="2:5" ht="14.25" customHeight="1">
      <c r="B843" s="7"/>
      <c r="C843" s="7"/>
      <c r="D843" s="7"/>
      <c r="E843" s="6"/>
    </row>
    <row r="844" spans="2:5" ht="14.25" customHeight="1">
      <c r="B844" s="7"/>
      <c r="C844" s="7"/>
      <c r="D844" s="7"/>
      <c r="E844" s="6"/>
    </row>
    <row r="845" spans="2:5" ht="14.25" customHeight="1">
      <c r="B845" s="7"/>
      <c r="C845" s="7"/>
      <c r="D845" s="7"/>
      <c r="E845" s="6"/>
    </row>
    <row r="846" spans="2:5" ht="14.25" customHeight="1">
      <c r="B846" s="7"/>
      <c r="C846" s="7"/>
      <c r="D846" s="7"/>
      <c r="E846" s="6"/>
    </row>
    <row r="847" spans="2:5" ht="14.25" customHeight="1">
      <c r="B847" s="7"/>
      <c r="C847" s="7"/>
      <c r="D847" s="7"/>
      <c r="E847" s="6"/>
    </row>
    <row r="848" spans="2:5" ht="14.25" customHeight="1">
      <c r="B848" s="7"/>
      <c r="C848" s="7"/>
      <c r="D848" s="7"/>
      <c r="E848" s="6"/>
    </row>
    <row r="849" spans="2:5" ht="14.25" customHeight="1">
      <c r="B849" s="7"/>
      <c r="C849" s="7"/>
      <c r="D849" s="7"/>
      <c r="E849" s="6"/>
    </row>
    <row r="850" spans="2:5" ht="14.25" customHeight="1">
      <c r="B850" s="7"/>
      <c r="C850" s="7"/>
      <c r="D850" s="7"/>
      <c r="E850" s="6"/>
    </row>
    <row r="851" spans="2:5" ht="14.25" customHeight="1">
      <c r="B851" s="7"/>
      <c r="C851" s="7"/>
      <c r="D851" s="7"/>
      <c r="E851" s="6"/>
    </row>
    <row r="852" spans="2:5" ht="14.25" customHeight="1">
      <c r="B852" s="7"/>
      <c r="C852" s="7"/>
      <c r="D852" s="7"/>
      <c r="E852" s="6"/>
    </row>
    <row r="853" spans="2:5" ht="14.25" customHeight="1">
      <c r="B853" s="7"/>
      <c r="C853" s="7"/>
      <c r="D853" s="7"/>
      <c r="E853" s="6"/>
    </row>
    <row r="854" spans="2:5" ht="14.25" customHeight="1">
      <c r="B854" s="7"/>
      <c r="C854" s="7"/>
      <c r="D854" s="7"/>
      <c r="E854" s="6"/>
    </row>
    <row r="855" spans="2:5" ht="14.25" customHeight="1">
      <c r="B855" s="7"/>
      <c r="C855" s="7"/>
      <c r="D855" s="7"/>
      <c r="E855" s="6"/>
    </row>
    <row r="856" spans="2:5" ht="14.25" customHeight="1">
      <c r="B856" s="7"/>
      <c r="C856" s="7"/>
      <c r="D856" s="7"/>
      <c r="E856" s="6"/>
    </row>
    <row r="857" spans="2:5" ht="14.25" customHeight="1">
      <c r="B857" s="7"/>
      <c r="C857" s="7"/>
      <c r="D857" s="7"/>
      <c r="E857" s="6"/>
    </row>
    <row r="858" spans="2:5" ht="14.25" customHeight="1">
      <c r="B858" s="7"/>
      <c r="C858" s="7"/>
      <c r="D858" s="7"/>
      <c r="E858" s="6"/>
    </row>
    <row r="859" spans="2:5" ht="14.25" customHeight="1">
      <c r="B859" s="7"/>
      <c r="C859" s="7"/>
      <c r="D859" s="7"/>
      <c r="E859" s="6"/>
    </row>
    <row r="860" spans="2:5" ht="14.25" customHeight="1">
      <c r="B860" s="7"/>
      <c r="C860" s="7"/>
      <c r="D860" s="7"/>
      <c r="E860" s="6"/>
    </row>
    <row r="861" spans="2:5" ht="14.25" customHeight="1">
      <c r="B861" s="7"/>
      <c r="C861" s="7"/>
      <c r="D861" s="7"/>
      <c r="E861" s="6"/>
    </row>
    <row r="862" spans="2:5" ht="14.25" customHeight="1">
      <c r="B862" s="7"/>
      <c r="C862" s="7"/>
      <c r="D862" s="7"/>
      <c r="E862" s="6"/>
    </row>
    <row r="863" spans="2:5" ht="14.25" customHeight="1">
      <c r="B863" s="7"/>
      <c r="C863" s="7"/>
      <c r="D863" s="7"/>
      <c r="E863" s="6"/>
    </row>
    <row r="864" spans="2:5" ht="14.25" customHeight="1">
      <c r="B864" s="7"/>
      <c r="C864" s="7"/>
      <c r="D864" s="7"/>
      <c r="E864" s="6"/>
    </row>
    <row r="865" spans="2:5" ht="14.25" customHeight="1">
      <c r="B865" s="7"/>
      <c r="C865" s="7"/>
      <c r="D865" s="7"/>
      <c r="E865" s="6"/>
    </row>
    <row r="866" spans="2:5" ht="14.25" customHeight="1">
      <c r="B866" s="7"/>
      <c r="C866" s="7"/>
      <c r="D866" s="7"/>
      <c r="E866" s="6"/>
    </row>
    <row r="867" spans="2:5" ht="14.25" customHeight="1">
      <c r="B867" s="7"/>
      <c r="C867" s="7"/>
      <c r="D867" s="7"/>
      <c r="E867" s="6"/>
    </row>
    <row r="868" spans="2:5" ht="14.25" customHeight="1">
      <c r="B868" s="7"/>
      <c r="C868" s="7"/>
      <c r="D868" s="7"/>
      <c r="E868" s="6"/>
    </row>
    <row r="869" spans="2:5" ht="14.25" customHeight="1">
      <c r="B869" s="7"/>
      <c r="C869" s="7"/>
      <c r="D869" s="7"/>
      <c r="E869" s="6"/>
    </row>
    <row r="870" spans="2:5" ht="14.25" customHeight="1">
      <c r="B870" s="7"/>
      <c r="C870" s="7"/>
      <c r="D870" s="7"/>
      <c r="E870" s="6"/>
    </row>
    <row r="871" spans="2:5" ht="14.25" customHeight="1">
      <c r="B871" s="7"/>
      <c r="C871" s="7"/>
      <c r="D871" s="7"/>
      <c r="E871" s="6"/>
    </row>
    <row r="872" spans="2:5" ht="14.25" customHeight="1">
      <c r="B872" s="7"/>
      <c r="C872" s="7"/>
      <c r="D872" s="7"/>
      <c r="E872" s="6"/>
    </row>
    <row r="873" spans="2:5" ht="14.25" customHeight="1">
      <c r="B873" s="7"/>
      <c r="C873" s="7"/>
      <c r="D873" s="7"/>
      <c r="E873" s="6"/>
    </row>
    <row r="874" spans="2:5" ht="14.25" customHeight="1">
      <c r="B874" s="7"/>
      <c r="C874" s="7"/>
      <c r="D874" s="7"/>
      <c r="E874" s="6"/>
    </row>
    <row r="875" spans="2:5" ht="14.25" customHeight="1">
      <c r="B875" s="7"/>
      <c r="C875" s="7"/>
      <c r="D875" s="7"/>
      <c r="E875" s="6"/>
    </row>
    <row r="876" spans="2:5" ht="14.25" customHeight="1">
      <c r="B876" s="7"/>
      <c r="C876" s="7"/>
      <c r="D876" s="7"/>
      <c r="E876" s="6"/>
    </row>
    <row r="877" spans="2:5" ht="14.25" customHeight="1">
      <c r="B877" s="7"/>
      <c r="C877" s="7"/>
      <c r="D877" s="7"/>
      <c r="E877" s="6"/>
    </row>
    <row r="878" spans="2:5" ht="14.25" customHeight="1">
      <c r="B878" s="7"/>
      <c r="C878" s="7"/>
      <c r="D878" s="7"/>
      <c r="E878" s="6"/>
    </row>
    <row r="879" spans="2:5" ht="14.25" customHeight="1">
      <c r="B879" s="7"/>
      <c r="C879" s="7"/>
      <c r="D879" s="7"/>
      <c r="E879" s="6"/>
    </row>
    <row r="880" spans="2:5" ht="14.25" customHeight="1">
      <c r="B880" s="7"/>
      <c r="C880" s="7"/>
      <c r="D880" s="7"/>
      <c r="E880" s="6"/>
    </row>
    <row r="881" spans="2:5" ht="14.25" customHeight="1">
      <c r="B881" s="7"/>
      <c r="C881" s="7"/>
      <c r="D881" s="7"/>
      <c r="E881" s="6"/>
    </row>
    <row r="882" spans="2:5" ht="14.25" customHeight="1">
      <c r="B882" s="7"/>
      <c r="C882" s="7"/>
      <c r="D882" s="7"/>
      <c r="E882" s="6"/>
    </row>
    <row r="883" spans="2:5" ht="14.25" customHeight="1">
      <c r="B883" s="7"/>
      <c r="C883" s="7"/>
      <c r="D883" s="7"/>
      <c r="E883" s="6"/>
    </row>
    <row r="884" spans="2:5" ht="14.25" customHeight="1">
      <c r="B884" s="7"/>
      <c r="C884" s="7"/>
      <c r="D884" s="7"/>
      <c r="E884" s="6"/>
    </row>
    <row r="885" spans="2:5" ht="14.25" customHeight="1">
      <c r="B885" s="7"/>
      <c r="C885" s="7"/>
      <c r="D885" s="7"/>
      <c r="E885" s="6"/>
    </row>
    <row r="886" spans="2:5" ht="14.25" customHeight="1">
      <c r="B886" s="7"/>
      <c r="C886" s="7"/>
      <c r="D886" s="7"/>
      <c r="E886" s="6"/>
    </row>
    <row r="887" spans="2:5" ht="14.25" customHeight="1">
      <c r="B887" s="7"/>
      <c r="C887" s="7"/>
      <c r="D887" s="7"/>
      <c r="E887" s="6"/>
    </row>
    <row r="888" spans="2:5" ht="14.25" customHeight="1">
      <c r="B888" s="7"/>
      <c r="C888" s="7"/>
      <c r="D888" s="7"/>
      <c r="E888" s="6"/>
    </row>
    <row r="889" spans="2:5" ht="14.25" customHeight="1">
      <c r="B889" s="7"/>
      <c r="C889" s="7"/>
      <c r="D889" s="7"/>
      <c r="E889" s="6"/>
    </row>
    <row r="890" spans="2:5" ht="14.25" customHeight="1">
      <c r="B890" s="7"/>
      <c r="C890" s="7"/>
      <c r="D890" s="7"/>
      <c r="E890" s="6"/>
    </row>
    <row r="891" spans="2:5" ht="14.25" customHeight="1">
      <c r="B891" s="7"/>
      <c r="C891" s="7"/>
      <c r="D891" s="7"/>
      <c r="E891" s="6"/>
    </row>
    <row r="892" spans="2:5" ht="14.25" customHeight="1">
      <c r="B892" s="7"/>
      <c r="C892" s="7"/>
      <c r="D892" s="7"/>
      <c r="E892" s="6"/>
    </row>
    <row r="893" spans="2:5" ht="14.25" customHeight="1">
      <c r="B893" s="7"/>
      <c r="C893" s="7"/>
      <c r="D893" s="7"/>
      <c r="E893" s="6"/>
    </row>
    <row r="894" spans="2:5" ht="14.25" customHeight="1">
      <c r="B894" s="7"/>
      <c r="C894" s="7"/>
      <c r="D894" s="7"/>
      <c r="E894" s="6"/>
    </row>
    <row r="895" spans="2:5" ht="14.25" customHeight="1">
      <c r="B895" s="7"/>
      <c r="C895" s="7"/>
      <c r="D895" s="7"/>
      <c r="E895" s="6"/>
    </row>
    <row r="896" spans="2:5" ht="14.25" customHeight="1">
      <c r="B896" s="7"/>
      <c r="C896" s="7"/>
      <c r="D896" s="7"/>
      <c r="E896" s="6"/>
    </row>
    <row r="897" spans="2:5" ht="14.25" customHeight="1">
      <c r="B897" s="7"/>
      <c r="C897" s="7"/>
      <c r="D897" s="7"/>
      <c r="E897" s="6"/>
    </row>
    <row r="898" spans="2:5" ht="14.25" customHeight="1">
      <c r="B898" s="7"/>
      <c r="C898" s="7"/>
      <c r="D898" s="7"/>
      <c r="E898" s="6"/>
    </row>
    <row r="899" spans="2:5" ht="14.25" customHeight="1">
      <c r="B899" s="7"/>
      <c r="C899" s="7"/>
      <c r="D899" s="7"/>
      <c r="E899" s="6"/>
    </row>
    <row r="900" spans="2:5" ht="14.25" customHeight="1">
      <c r="B900" s="7"/>
      <c r="C900" s="7"/>
      <c r="D900" s="7"/>
      <c r="E900" s="6"/>
    </row>
    <row r="901" spans="2:5" ht="14.25" customHeight="1">
      <c r="B901" s="7"/>
      <c r="C901" s="7"/>
      <c r="D901" s="7"/>
      <c r="E901" s="6"/>
    </row>
    <row r="902" spans="2:5" ht="14.25" customHeight="1">
      <c r="B902" s="7"/>
      <c r="C902" s="7"/>
      <c r="D902" s="7"/>
      <c r="E902" s="6"/>
    </row>
    <row r="903" spans="2:5" ht="14.25" customHeight="1">
      <c r="B903" s="7"/>
      <c r="C903" s="7"/>
      <c r="D903" s="7"/>
      <c r="E903" s="6"/>
    </row>
    <row r="904" spans="2:5" ht="14.25" customHeight="1">
      <c r="B904" s="7"/>
      <c r="C904" s="7"/>
      <c r="D904" s="7"/>
      <c r="E904" s="6"/>
    </row>
    <row r="905" spans="2:5" ht="14.25" customHeight="1">
      <c r="B905" s="7"/>
      <c r="C905" s="7"/>
      <c r="D905" s="7"/>
      <c r="E905" s="6"/>
    </row>
    <row r="906" spans="2:5" ht="14.25" customHeight="1">
      <c r="B906" s="7"/>
      <c r="C906" s="7"/>
      <c r="D906" s="7"/>
      <c r="E906" s="6"/>
    </row>
    <row r="907" spans="2:5" ht="14.25" customHeight="1">
      <c r="B907" s="7"/>
      <c r="C907" s="7"/>
      <c r="D907" s="7"/>
      <c r="E907" s="6"/>
    </row>
    <row r="908" spans="2:5" ht="14.25" customHeight="1">
      <c r="B908" s="7"/>
      <c r="C908" s="7"/>
      <c r="D908" s="7"/>
      <c r="E908" s="6"/>
    </row>
    <row r="909" spans="2:5" ht="14.25" customHeight="1">
      <c r="B909" s="7"/>
      <c r="C909" s="7"/>
      <c r="D909" s="7"/>
      <c r="E909" s="6"/>
    </row>
    <row r="910" spans="2:5" ht="14.25" customHeight="1">
      <c r="B910" s="7"/>
      <c r="C910" s="7"/>
      <c r="D910" s="7"/>
      <c r="E910" s="6"/>
    </row>
    <row r="911" spans="2:5" ht="14.25" customHeight="1">
      <c r="B911" s="7"/>
      <c r="C911" s="7"/>
      <c r="D911" s="7"/>
      <c r="E911" s="6"/>
    </row>
    <row r="912" spans="2:5" ht="14.25" customHeight="1">
      <c r="B912" s="7"/>
      <c r="C912" s="7"/>
      <c r="D912" s="7"/>
      <c r="E912" s="6"/>
    </row>
    <row r="913" spans="2:5" ht="14.25" customHeight="1">
      <c r="B913" s="7"/>
      <c r="C913" s="7"/>
      <c r="D913" s="7"/>
      <c r="E913" s="6"/>
    </row>
    <row r="914" spans="2:5" ht="14.25" customHeight="1">
      <c r="B914" s="7"/>
      <c r="C914" s="7"/>
      <c r="D914" s="7"/>
      <c r="E914" s="6"/>
    </row>
    <row r="915" spans="2:5" ht="14.25" customHeight="1">
      <c r="B915" s="7"/>
      <c r="C915" s="7"/>
      <c r="D915" s="7"/>
      <c r="E915" s="6"/>
    </row>
    <row r="916" spans="2:5" ht="14.25" customHeight="1">
      <c r="B916" s="7"/>
      <c r="C916" s="7"/>
      <c r="D916" s="7"/>
      <c r="E916" s="6"/>
    </row>
    <row r="917" spans="2:5" ht="14.25" customHeight="1">
      <c r="B917" s="7"/>
      <c r="C917" s="7"/>
      <c r="D917" s="7"/>
      <c r="E917" s="6"/>
    </row>
    <row r="918" spans="2:5" ht="14.25" customHeight="1">
      <c r="B918" s="7"/>
      <c r="C918" s="7"/>
      <c r="D918" s="7"/>
      <c r="E918" s="6"/>
    </row>
    <row r="919" spans="2:5" ht="14.25" customHeight="1">
      <c r="B919" s="7"/>
      <c r="C919" s="7"/>
      <c r="D919" s="7"/>
      <c r="E919" s="6"/>
    </row>
    <row r="920" spans="2:5" ht="14.25" customHeight="1">
      <c r="B920" s="7"/>
      <c r="C920" s="7"/>
      <c r="D920" s="7"/>
      <c r="E920" s="6"/>
    </row>
    <row r="921" spans="2:5" ht="14.25" customHeight="1">
      <c r="B921" s="7"/>
      <c r="C921" s="7"/>
      <c r="D921" s="7"/>
      <c r="E921" s="6"/>
    </row>
    <row r="922" spans="2:5" ht="14.25" customHeight="1">
      <c r="B922" s="7"/>
      <c r="C922" s="7"/>
      <c r="D922" s="7"/>
      <c r="E922" s="6"/>
    </row>
    <row r="923" spans="2:5" ht="14.25" customHeight="1">
      <c r="B923" s="7"/>
      <c r="C923" s="7"/>
      <c r="D923" s="7"/>
      <c r="E923" s="6"/>
    </row>
    <row r="924" spans="2:5" ht="14.25" customHeight="1">
      <c r="B924" s="7"/>
      <c r="C924" s="7"/>
      <c r="D924" s="7"/>
      <c r="E924" s="6"/>
    </row>
    <row r="925" spans="2:5" ht="14.25" customHeight="1">
      <c r="B925" s="7"/>
      <c r="C925" s="7"/>
      <c r="D925" s="7"/>
      <c r="E925" s="6"/>
    </row>
    <row r="926" spans="2:5" ht="14.25" customHeight="1">
      <c r="B926" s="7"/>
      <c r="C926" s="7"/>
      <c r="D926" s="7"/>
      <c r="E926" s="6"/>
    </row>
    <row r="927" spans="2:5" ht="14.25" customHeight="1">
      <c r="B927" s="7"/>
      <c r="C927" s="7"/>
      <c r="D927" s="7"/>
      <c r="E927" s="6"/>
    </row>
    <row r="928" spans="2:5" ht="14.25" customHeight="1">
      <c r="B928" s="7"/>
      <c r="C928" s="7"/>
      <c r="D928" s="7"/>
      <c r="E928" s="6"/>
    </row>
    <row r="929" spans="2:5" ht="14.25" customHeight="1">
      <c r="B929" s="7"/>
      <c r="C929" s="7"/>
      <c r="D929" s="7"/>
      <c r="E929" s="6"/>
    </row>
    <row r="930" spans="2:5" ht="14.25" customHeight="1">
      <c r="B930" s="7"/>
      <c r="C930" s="7"/>
      <c r="D930" s="7"/>
      <c r="E930" s="6"/>
    </row>
    <row r="931" spans="2:5" ht="14.25" customHeight="1">
      <c r="B931" s="7"/>
      <c r="C931" s="7"/>
      <c r="D931" s="7"/>
      <c r="E931" s="6"/>
    </row>
    <row r="932" spans="2:5" ht="14.25" customHeight="1">
      <c r="B932" s="7"/>
      <c r="C932" s="7"/>
      <c r="D932" s="7"/>
      <c r="E932" s="6"/>
    </row>
    <row r="933" spans="2:5" ht="14.25" customHeight="1">
      <c r="B933" s="7"/>
      <c r="C933" s="7"/>
      <c r="D933" s="7"/>
      <c r="E933" s="6"/>
    </row>
    <row r="934" spans="2:5" ht="14.25" customHeight="1">
      <c r="B934" s="7"/>
      <c r="C934" s="7"/>
      <c r="D934" s="7"/>
      <c r="E934" s="6"/>
    </row>
    <row r="935" spans="2:5" ht="14.25" customHeight="1">
      <c r="B935" s="7"/>
      <c r="C935" s="7"/>
      <c r="D935" s="7"/>
      <c r="E935" s="6"/>
    </row>
    <row r="936" spans="2:5" ht="14.25" customHeight="1">
      <c r="B936" s="7"/>
      <c r="C936" s="7"/>
      <c r="D936" s="7"/>
      <c r="E936" s="6"/>
    </row>
    <row r="937" spans="2:5" ht="14.25" customHeight="1">
      <c r="B937" s="7"/>
      <c r="C937" s="7"/>
      <c r="D937" s="7"/>
      <c r="E937" s="6"/>
    </row>
    <row r="938" spans="2:5" ht="14.25" customHeight="1">
      <c r="B938" s="7"/>
      <c r="C938" s="7"/>
      <c r="D938" s="7"/>
      <c r="E938" s="6"/>
    </row>
    <row r="939" spans="2:5" ht="14.25" customHeight="1">
      <c r="B939" s="7"/>
      <c r="C939" s="7"/>
      <c r="D939" s="7"/>
      <c r="E939" s="6"/>
    </row>
    <row r="940" spans="2:5" ht="14.25" customHeight="1">
      <c r="B940" s="7"/>
      <c r="C940" s="7"/>
      <c r="D940" s="7"/>
      <c r="E940" s="6"/>
    </row>
    <row r="941" spans="2:5" ht="14.25" customHeight="1">
      <c r="B941" s="7"/>
      <c r="C941" s="7"/>
      <c r="D941" s="7"/>
      <c r="E941" s="6"/>
    </row>
    <row r="942" spans="2:5" ht="14.25" customHeight="1">
      <c r="B942" s="7"/>
      <c r="C942" s="7"/>
      <c r="D942" s="7"/>
      <c r="E942" s="6"/>
    </row>
    <row r="943" spans="2:5" ht="14.25" customHeight="1">
      <c r="B943" s="7"/>
      <c r="C943" s="7"/>
      <c r="D943" s="7"/>
      <c r="E943" s="6"/>
    </row>
    <row r="944" spans="2:5" ht="14.25" customHeight="1">
      <c r="B944" s="7"/>
      <c r="C944" s="7"/>
      <c r="D944" s="7"/>
      <c r="E944" s="6"/>
    </row>
    <row r="945" spans="2:5" ht="14.25" customHeight="1">
      <c r="B945" s="7"/>
      <c r="C945" s="7"/>
      <c r="D945" s="7"/>
      <c r="E945" s="6"/>
    </row>
    <row r="946" spans="2:5" ht="14.25" customHeight="1">
      <c r="B946" s="7"/>
      <c r="C946" s="7"/>
      <c r="D946" s="7"/>
      <c r="E946" s="6"/>
    </row>
    <row r="947" spans="2:5" ht="14.25" customHeight="1">
      <c r="B947" s="7"/>
      <c r="C947" s="7"/>
      <c r="D947" s="7"/>
      <c r="E947" s="6"/>
    </row>
    <row r="948" spans="2:5" ht="14.25" customHeight="1">
      <c r="B948" s="7"/>
      <c r="C948" s="7"/>
      <c r="D948" s="7"/>
      <c r="E948" s="6"/>
    </row>
    <row r="949" spans="2:5" ht="14.25" customHeight="1">
      <c r="B949" s="7"/>
      <c r="C949" s="7"/>
      <c r="D949" s="7"/>
      <c r="E949" s="6"/>
    </row>
    <row r="950" spans="2:5" ht="14.25" customHeight="1">
      <c r="B950" s="7"/>
      <c r="C950" s="7"/>
      <c r="D950" s="7"/>
      <c r="E950" s="6"/>
    </row>
    <row r="951" spans="2:5" ht="14.25" customHeight="1">
      <c r="B951" s="7"/>
      <c r="C951" s="7"/>
      <c r="D951" s="7"/>
      <c r="E951" s="6"/>
    </row>
    <row r="952" spans="2:5" ht="14.25" customHeight="1">
      <c r="B952" s="7"/>
      <c r="C952" s="7"/>
      <c r="D952" s="7"/>
      <c r="E952" s="6"/>
    </row>
    <row r="953" spans="2:5" ht="14.25" customHeight="1">
      <c r="B953" s="7"/>
      <c r="C953" s="7"/>
      <c r="D953" s="7"/>
      <c r="E953" s="6"/>
    </row>
    <row r="954" spans="2:5" ht="14.25" customHeight="1">
      <c r="B954" s="7"/>
      <c r="C954" s="7"/>
      <c r="D954" s="7"/>
      <c r="E954" s="6"/>
    </row>
    <row r="955" spans="2:5" ht="14.25" customHeight="1">
      <c r="B955" s="7"/>
      <c r="C955" s="7"/>
      <c r="D955" s="7"/>
      <c r="E955" s="6"/>
    </row>
    <row r="956" spans="2:5" ht="14.25" customHeight="1">
      <c r="B956" s="7"/>
      <c r="C956" s="7"/>
      <c r="D956" s="7"/>
      <c r="E956" s="6"/>
    </row>
    <row r="957" spans="2:5" ht="14.25" customHeight="1">
      <c r="B957" s="7"/>
      <c r="C957" s="7"/>
      <c r="D957" s="7"/>
      <c r="E957" s="6"/>
    </row>
    <row r="958" spans="2:5" ht="14.25" customHeight="1">
      <c r="B958" s="7"/>
      <c r="C958" s="7"/>
      <c r="D958" s="7"/>
      <c r="E958" s="6"/>
    </row>
    <row r="959" spans="2:5" ht="14.25" customHeight="1">
      <c r="B959" s="7"/>
      <c r="C959" s="7"/>
      <c r="D959" s="7"/>
      <c r="E959" s="6"/>
    </row>
    <row r="960" spans="2:5" ht="14.25" customHeight="1">
      <c r="B960" s="7"/>
      <c r="C960" s="7"/>
      <c r="D960" s="7"/>
      <c r="E960" s="6"/>
    </row>
    <row r="961" spans="2:5" ht="14.25" customHeight="1">
      <c r="B961" s="7"/>
      <c r="C961" s="7"/>
      <c r="D961" s="7"/>
      <c r="E961" s="6"/>
    </row>
    <row r="962" spans="2:5" ht="14.25" customHeight="1">
      <c r="B962" s="7"/>
      <c r="C962" s="7"/>
      <c r="D962" s="7"/>
      <c r="E962" s="6"/>
    </row>
    <row r="963" spans="2:5" ht="14.25" customHeight="1">
      <c r="B963" s="7"/>
      <c r="C963" s="7"/>
      <c r="D963" s="7"/>
      <c r="E963" s="6"/>
    </row>
    <row r="964" spans="2:5" ht="14.25" customHeight="1">
      <c r="B964" s="7"/>
      <c r="C964" s="7"/>
      <c r="D964" s="7"/>
      <c r="E964" s="6"/>
    </row>
    <row r="965" spans="2:5" ht="14.25" customHeight="1">
      <c r="B965" s="7"/>
      <c r="C965" s="7"/>
      <c r="D965" s="7"/>
      <c r="E965" s="6"/>
    </row>
    <row r="966" spans="2:5" ht="14.25" customHeight="1">
      <c r="B966" s="7"/>
      <c r="C966" s="7"/>
      <c r="D966" s="7"/>
      <c r="E966" s="6"/>
    </row>
    <row r="967" spans="2:5" ht="14.25" customHeight="1">
      <c r="B967" s="7"/>
      <c r="C967" s="7"/>
      <c r="D967" s="7"/>
      <c r="E967" s="6"/>
    </row>
    <row r="968" spans="2:5" ht="14.25" customHeight="1">
      <c r="B968" s="7"/>
      <c r="C968" s="7"/>
      <c r="D968" s="7"/>
      <c r="E968" s="6"/>
    </row>
    <row r="969" spans="2:5" ht="14.25" customHeight="1">
      <c r="B969" s="7"/>
      <c r="C969" s="7"/>
      <c r="D969" s="7"/>
      <c r="E969" s="6"/>
    </row>
    <row r="970" spans="2:5" ht="14.25" customHeight="1">
      <c r="B970" s="7"/>
      <c r="C970" s="7"/>
      <c r="D970" s="7"/>
      <c r="E970" s="6"/>
    </row>
    <row r="971" spans="2:5" ht="14.25" customHeight="1">
      <c r="B971" s="7"/>
      <c r="C971" s="7"/>
      <c r="D971" s="7"/>
      <c r="E971" s="6"/>
    </row>
    <row r="972" spans="2:5" ht="14.25" customHeight="1">
      <c r="B972" s="7"/>
      <c r="C972" s="7"/>
      <c r="D972" s="7"/>
      <c r="E972" s="6"/>
    </row>
    <row r="973" spans="2:5" ht="14.25" customHeight="1">
      <c r="B973" s="7"/>
      <c r="C973" s="7"/>
      <c r="D973" s="7"/>
      <c r="E973" s="6"/>
    </row>
    <row r="974" spans="2:5" ht="14.25" customHeight="1">
      <c r="B974" s="7"/>
      <c r="C974" s="7"/>
      <c r="D974" s="7"/>
      <c r="E974" s="6"/>
    </row>
    <row r="975" spans="2:5" ht="14.25" customHeight="1">
      <c r="B975" s="7"/>
      <c r="C975" s="7"/>
      <c r="D975" s="7"/>
      <c r="E975" s="6"/>
    </row>
    <row r="976" spans="2:5" ht="14.25" customHeight="1">
      <c r="B976" s="7"/>
      <c r="C976" s="7"/>
      <c r="D976" s="7"/>
      <c r="E976" s="6"/>
    </row>
    <row r="977" spans="2:5" ht="14.25" customHeight="1">
      <c r="B977" s="7"/>
      <c r="C977" s="7"/>
      <c r="D977" s="7"/>
      <c r="E977" s="6"/>
    </row>
    <row r="978" spans="2:5" ht="14.25" customHeight="1">
      <c r="B978" s="7"/>
      <c r="C978" s="7"/>
      <c r="D978" s="7"/>
      <c r="E978" s="6"/>
    </row>
    <row r="979" spans="2:5" ht="14.25" customHeight="1">
      <c r="B979" s="7"/>
      <c r="C979" s="7"/>
      <c r="D979" s="7"/>
      <c r="E979" s="6"/>
    </row>
    <row r="980" spans="2:5" ht="14.25" customHeight="1">
      <c r="B980" s="7"/>
      <c r="C980" s="7"/>
      <c r="D980" s="7"/>
      <c r="E980" s="6"/>
    </row>
    <row r="981" spans="2:5" ht="14.25" customHeight="1">
      <c r="B981" s="7"/>
      <c r="C981" s="7"/>
      <c r="D981" s="7"/>
      <c r="E981" s="6"/>
    </row>
    <row r="982" spans="2:5" ht="14.25" customHeight="1">
      <c r="B982" s="7"/>
      <c r="C982" s="7"/>
      <c r="D982" s="7"/>
      <c r="E982" s="6"/>
    </row>
    <row r="983" spans="2:5" ht="14.25" customHeight="1">
      <c r="B983" s="7"/>
      <c r="C983" s="7"/>
      <c r="D983" s="7"/>
      <c r="E983" s="6"/>
    </row>
    <row r="984" spans="2:5" ht="14.25" customHeight="1">
      <c r="B984" s="7"/>
      <c r="C984" s="7"/>
      <c r="D984" s="7"/>
      <c r="E984" s="6"/>
    </row>
    <row r="985" spans="2:5" ht="14.25" customHeight="1">
      <c r="B985" s="7"/>
      <c r="C985" s="7"/>
      <c r="D985" s="7"/>
      <c r="E985" s="6"/>
    </row>
    <row r="986" spans="2:5" ht="14.25" customHeight="1">
      <c r="B986" s="7"/>
      <c r="C986" s="7"/>
      <c r="D986" s="7"/>
      <c r="E986" s="6"/>
    </row>
    <row r="987" spans="2:5" ht="14.25" customHeight="1">
      <c r="B987" s="7"/>
      <c r="C987" s="7"/>
      <c r="D987" s="7"/>
      <c r="E987" s="6"/>
    </row>
    <row r="988" spans="2:5" ht="14.25" customHeight="1">
      <c r="B988" s="7"/>
      <c r="C988" s="7"/>
      <c r="D988" s="7"/>
      <c r="E988" s="6"/>
    </row>
    <row r="989" spans="2:5" ht="14.25" customHeight="1">
      <c r="B989" s="7"/>
      <c r="C989" s="7"/>
      <c r="D989" s="7"/>
      <c r="E989" s="6"/>
    </row>
    <row r="990" spans="2:5" ht="14.25" customHeight="1">
      <c r="B990" s="7"/>
      <c r="C990" s="7"/>
      <c r="D990" s="7"/>
      <c r="E990" s="6"/>
    </row>
    <row r="991" spans="2:5" ht="14.25" customHeight="1">
      <c r="B991" s="7"/>
      <c r="C991" s="7"/>
      <c r="D991" s="7"/>
      <c r="E991" s="6"/>
    </row>
    <row r="992" spans="2:5" ht="14.25" customHeight="1">
      <c r="B992" s="7"/>
      <c r="C992" s="7"/>
      <c r="D992" s="7"/>
      <c r="E992" s="6"/>
    </row>
    <row r="993" spans="2:5" ht="14.25" customHeight="1">
      <c r="B993" s="7"/>
      <c r="C993" s="7"/>
      <c r="D993" s="7"/>
      <c r="E993" s="6"/>
    </row>
    <row r="994" spans="2:5" ht="14.25" customHeight="1">
      <c r="B994" s="7"/>
      <c r="C994" s="7"/>
      <c r="D994" s="7"/>
      <c r="E994" s="6"/>
    </row>
    <row r="995" spans="2:5" ht="14.25" customHeight="1">
      <c r="B995" s="7"/>
      <c r="C995" s="7"/>
      <c r="D995" s="7"/>
      <c r="E995" s="6"/>
    </row>
    <row r="996" spans="2:5" ht="14.25" customHeight="1">
      <c r="B996" s="7"/>
      <c r="C996" s="7"/>
      <c r="D996" s="7"/>
      <c r="E996" s="6"/>
    </row>
    <row r="997" spans="2:5" ht="14.25" customHeight="1">
      <c r="B997" s="7"/>
      <c r="C997" s="7"/>
      <c r="D997" s="7"/>
      <c r="E997" s="6"/>
    </row>
    <row r="998" spans="2:5" ht="14.25" customHeight="1">
      <c r="B998" s="7"/>
      <c r="C998" s="7"/>
      <c r="D998" s="7"/>
      <c r="E998" s="6"/>
    </row>
    <row r="999" spans="2:5" ht="14.25" customHeight="1">
      <c r="B999" s="7"/>
      <c r="C999" s="7"/>
      <c r="D999" s="7"/>
      <c r="E999" s="6"/>
    </row>
    <row r="1000" spans="2:5" ht="14.25" customHeight="1">
      <c r="B1000" s="7"/>
      <c r="C1000" s="7"/>
      <c r="D1000" s="7"/>
      <c r="E1000" s="6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00"/>
  <sheetViews>
    <sheetView showGridLines="0" workbookViewId="0">
      <selection activeCell="E26" sqref="B1:E26"/>
    </sheetView>
  </sheetViews>
  <sheetFormatPr defaultColWidth="12.625" defaultRowHeight="14.25"/>
  <cols>
    <col min="1" max="1" width="3.375" customWidth="1"/>
    <col min="2" max="3" width="9" customWidth="1"/>
    <col min="4" max="4" width="49.125" customWidth="1"/>
    <col min="5" max="5" width="10.25" customWidth="1"/>
    <col min="6" max="6" width="5.75" customWidth="1"/>
    <col min="7" max="8" width="8.625" customWidth="1"/>
    <col min="9" max="9" width="52.25" customWidth="1"/>
    <col min="10" max="10" width="8.875" customWidth="1"/>
    <col min="11" max="26" width="8.625" customWidth="1"/>
  </cols>
  <sheetData>
    <row r="1" spans="2:10" ht="81.75" customHeight="1" thickTop="1" thickBot="1">
      <c r="B1" s="163" t="s">
        <v>455</v>
      </c>
      <c r="C1" s="163"/>
      <c r="D1" s="163"/>
      <c r="E1" s="163"/>
      <c r="G1" s="163" t="s">
        <v>455</v>
      </c>
      <c r="H1" s="163"/>
      <c r="I1" s="163"/>
      <c r="J1" s="163"/>
    </row>
    <row r="2" spans="2:10" ht="38.25" customHeight="1" thickBot="1">
      <c r="B2" s="164" t="s">
        <v>582</v>
      </c>
      <c r="C2" s="164"/>
      <c r="D2" s="164"/>
      <c r="E2" s="164"/>
      <c r="G2" s="164" t="s">
        <v>421</v>
      </c>
      <c r="H2" s="164"/>
      <c r="I2" s="164"/>
      <c r="J2" s="164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456</v>
      </c>
      <c r="E17" s="111">
        <v>0.03</v>
      </c>
      <c r="G17" s="94"/>
      <c r="H17" s="74" t="s">
        <v>445</v>
      </c>
      <c r="I17" s="95" t="s">
        <v>456</v>
      </c>
      <c r="J17" s="111">
        <v>0.03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0.1115</v>
      </c>
      <c r="G19" s="84"/>
      <c r="H19" s="88"/>
      <c r="I19" s="81" t="s">
        <v>449</v>
      </c>
      <c r="J19" s="108">
        <f>SUM(J15:J18)</f>
        <v>6.6500000000000004E-2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5" t="s">
        <v>453</v>
      </c>
      <c r="C25" s="165"/>
      <c r="D25" s="165"/>
      <c r="E25" s="165"/>
      <c r="G25" s="165" t="s">
        <v>453</v>
      </c>
      <c r="H25" s="165"/>
      <c r="I25" s="165"/>
      <c r="J25" s="165"/>
    </row>
    <row r="26" spans="2:10" ht="23.25" customHeight="1" thickBot="1">
      <c r="B26" s="166" t="s">
        <v>454</v>
      </c>
      <c r="C26" s="166"/>
      <c r="D26" s="166"/>
      <c r="E26" s="114">
        <f>((((1+E8)*(1+E23)*(1+E12))/(1-E19)-1))</f>
        <v>0.27482583096004509</v>
      </c>
      <c r="G26" s="166" t="s">
        <v>454</v>
      </c>
      <c r="H26" s="166"/>
      <c r="I26" s="166"/>
      <c r="J26" s="114">
        <f>((((1+J8)*(1+J23)*(1+J12))/(1-J19)-1))</f>
        <v>0.21337198801071233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0"/>
  <sheetViews>
    <sheetView showGridLines="0" tabSelected="1" zoomScale="85" zoomScaleNormal="85" workbookViewId="0">
      <selection activeCell="N3" sqref="N3"/>
    </sheetView>
  </sheetViews>
  <sheetFormatPr defaultColWidth="12.625" defaultRowHeight="14.25"/>
  <cols>
    <col min="1" max="1" width="2.875" customWidth="1"/>
    <col min="2" max="3" width="9" customWidth="1"/>
    <col min="4" max="4" width="55.375" customWidth="1"/>
    <col min="5" max="5" width="11.625" customWidth="1"/>
    <col min="6" max="6" width="6" customWidth="1"/>
    <col min="7" max="8" width="8.625" customWidth="1"/>
    <col min="9" max="9" width="48.75" customWidth="1"/>
    <col min="10" max="10" width="11.5" customWidth="1"/>
    <col min="11" max="26" width="8.625" customWidth="1"/>
  </cols>
  <sheetData>
    <row r="1" spans="2:10" ht="83.25" customHeight="1" thickTop="1" thickBot="1">
      <c r="B1" s="163" t="s">
        <v>457</v>
      </c>
      <c r="C1" s="163"/>
      <c r="D1" s="163"/>
      <c r="E1" s="163"/>
      <c r="G1" s="163" t="s">
        <v>457</v>
      </c>
      <c r="H1" s="163"/>
      <c r="I1" s="163"/>
      <c r="J1" s="163"/>
    </row>
    <row r="2" spans="2:10" ht="38.25" customHeight="1" thickBot="1">
      <c r="B2" s="164" t="s">
        <v>582</v>
      </c>
      <c r="C2" s="164"/>
      <c r="D2" s="164"/>
      <c r="E2" s="164"/>
      <c r="G2" s="164" t="s">
        <v>421</v>
      </c>
      <c r="H2" s="164"/>
      <c r="I2" s="164"/>
      <c r="J2" s="164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458</v>
      </c>
      <c r="E17" s="111">
        <v>0.05</v>
      </c>
      <c r="G17" s="94"/>
      <c r="H17" s="74" t="s">
        <v>445</v>
      </c>
      <c r="I17" s="95" t="s">
        <v>458</v>
      </c>
      <c r="J17" s="111">
        <v>0.05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0.13150000000000001</v>
      </c>
      <c r="G19" s="84"/>
      <c r="H19" s="88"/>
      <c r="I19" s="81" t="s">
        <v>449</v>
      </c>
      <c r="J19" s="108">
        <f>SUM(J15:J18)</f>
        <v>8.6499999999999994E-2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5" t="s">
        <v>453</v>
      </c>
      <c r="C25" s="165"/>
      <c r="D25" s="165"/>
      <c r="E25" s="165"/>
      <c r="G25" s="165" t="s">
        <v>453</v>
      </c>
      <c r="H25" s="165"/>
      <c r="I25" s="165"/>
      <c r="J25" s="165"/>
    </row>
    <row r="26" spans="2:10" ht="20.25" customHeight="1" thickBot="1">
      <c r="B26" s="166" t="s">
        <v>454</v>
      </c>
      <c r="C26" s="166"/>
      <c r="D26" s="166"/>
      <c r="E26" s="114">
        <f>((((1+E8)*(1+E23)*(1+E12))/(1-E19)-1))</f>
        <v>0.30418278734369597</v>
      </c>
      <c r="G26" s="166" t="s">
        <v>454</v>
      </c>
      <c r="H26" s="166"/>
      <c r="I26" s="166"/>
      <c r="J26" s="114">
        <f>((((1+J8)*(1+J23)*(1+J12))/(1-J19)-1))</f>
        <v>0.23993732983908034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scale="51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0"/>
  <sheetViews>
    <sheetView showGridLines="0" zoomScaleSheetLayoutView="100" workbookViewId="0">
      <selection activeCell="D30" sqref="D30"/>
    </sheetView>
  </sheetViews>
  <sheetFormatPr defaultColWidth="12.625" defaultRowHeight="14.25"/>
  <cols>
    <col min="1" max="1" width="3.75" customWidth="1"/>
    <col min="2" max="3" width="9" customWidth="1"/>
    <col min="4" max="4" width="54.625" customWidth="1"/>
    <col min="5" max="5" width="12.5" customWidth="1"/>
    <col min="6" max="6" width="5.875" customWidth="1"/>
    <col min="7" max="8" width="8.625" customWidth="1"/>
    <col min="9" max="9" width="53.875" customWidth="1"/>
    <col min="10" max="26" width="8.625" customWidth="1"/>
  </cols>
  <sheetData>
    <row r="1" spans="2:10" ht="90" customHeight="1" thickTop="1" thickBot="1">
      <c r="B1" s="163" t="s">
        <v>459</v>
      </c>
      <c r="C1" s="163"/>
      <c r="D1" s="163"/>
      <c r="E1" s="163"/>
      <c r="G1" s="163" t="s">
        <v>459</v>
      </c>
      <c r="H1" s="163"/>
      <c r="I1" s="163"/>
      <c r="J1" s="163"/>
    </row>
    <row r="2" spans="2:10" ht="38.25" customHeight="1" thickBot="1">
      <c r="B2" s="164" t="s">
        <v>582</v>
      </c>
      <c r="C2" s="164"/>
      <c r="D2" s="164"/>
      <c r="E2" s="164"/>
      <c r="G2" s="164" t="s">
        <v>421</v>
      </c>
      <c r="H2" s="164"/>
      <c r="I2" s="164"/>
      <c r="J2" s="164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460</v>
      </c>
      <c r="E17" s="111">
        <v>0.05</v>
      </c>
      <c r="G17" s="94"/>
      <c r="H17" s="74" t="s">
        <v>445</v>
      </c>
      <c r="I17" s="95" t="s">
        <v>460</v>
      </c>
      <c r="J17" s="111">
        <v>0.05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0.13150000000000001</v>
      </c>
      <c r="G19" s="84"/>
      <c r="H19" s="88"/>
      <c r="I19" s="81" t="s">
        <v>449</v>
      </c>
      <c r="J19" s="108">
        <f>SUM(J15:J18)</f>
        <v>8.6499999999999994E-2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5" t="s">
        <v>453</v>
      </c>
      <c r="C25" s="165"/>
      <c r="D25" s="165"/>
      <c r="E25" s="165"/>
      <c r="G25" s="165" t="s">
        <v>453</v>
      </c>
      <c r="H25" s="165"/>
      <c r="I25" s="165"/>
      <c r="J25" s="165"/>
    </row>
    <row r="26" spans="2:10" ht="23.25" customHeight="1" thickBot="1">
      <c r="B26" s="166" t="s">
        <v>454</v>
      </c>
      <c r="C26" s="166"/>
      <c r="D26" s="166"/>
      <c r="E26" s="114">
        <f>((((1+E8)*(1+E23)*(1+E12))/(1-E19)-1))</f>
        <v>0.30418278734369597</v>
      </c>
      <c r="G26" s="166" t="s">
        <v>454</v>
      </c>
      <c r="H26" s="166"/>
      <c r="I26" s="166"/>
      <c r="J26" s="114">
        <f>((((1+J8)*(1+J23)*(1+J12))/(1-J19)-1))</f>
        <v>0.23993732983908034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5"/>
  <sheetViews>
    <sheetView showGridLines="0" topLeftCell="A30" workbookViewId="0">
      <selection activeCell="B1" sqref="B1:C49"/>
    </sheetView>
  </sheetViews>
  <sheetFormatPr defaultColWidth="12.625" defaultRowHeight="14.25"/>
  <cols>
    <col min="1" max="1" width="4.125" customWidth="1"/>
    <col min="2" max="2" width="39.25" style="7" customWidth="1"/>
    <col min="3" max="3" width="18.75" style="7" customWidth="1"/>
    <col min="4" max="4" width="4.125" customWidth="1"/>
    <col min="5" max="24" width="8.625" customWidth="1"/>
  </cols>
  <sheetData>
    <row r="1" spans="2:4" ht="15" customHeight="1">
      <c r="B1" s="168" t="s">
        <v>461</v>
      </c>
      <c r="C1" s="168"/>
      <c r="D1" s="115"/>
    </row>
    <row r="2" spans="2:4" ht="15">
      <c r="B2" s="116"/>
      <c r="C2" s="116"/>
      <c r="D2" s="115"/>
    </row>
    <row r="3" spans="2:4" ht="15" customHeight="1">
      <c r="B3" s="167" t="s">
        <v>12</v>
      </c>
      <c r="C3" s="167"/>
      <c r="D3" s="115"/>
    </row>
    <row r="4" spans="2:4" ht="15">
      <c r="B4" s="117" t="s">
        <v>462</v>
      </c>
      <c r="C4" s="118" t="s">
        <v>463</v>
      </c>
      <c r="D4" s="3"/>
    </row>
    <row r="5" spans="2:4" ht="15.75">
      <c r="B5" s="119" t="s">
        <v>464</v>
      </c>
      <c r="C5" s="120">
        <v>5641.27</v>
      </c>
      <c r="D5" s="121"/>
    </row>
    <row r="6" spans="2:4" ht="15.75">
      <c r="B6" s="119" t="s">
        <v>465</v>
      </c>
      <c r="C6" s="120">
        <v>1880.3</v>
      </c>
      <c r="D6" s="121"/>
    </row>
    <row r="7" spans="2:4" ht="15.75">
      <c r="B7" s="119" t="s">
        <v>466</v>
      </c>
      <c r="C7" s="120">
        <v>629.29999999999995</v>
      </c>
      <c r="D7" s="121"/>
    </row>
    <row r="8" spans="2:4" ht="15.75">
      <c r="B8" s="119" t="s">
        <v>467</v>
      </c>
      <c r="C8" s="120">
        <v>2747.13</v>
      </c>
      <c r="D8" s="121"/>
    </row>
    <row r="9" spans="2:4" ht="15.75">
      <c r="B9" s="119" t="s">
        <v>468</v>
      </c>
      <c r="C9" s="120">
        <v>3181.56</v>
      </c>
      <c r="D9" s="121"/>
    </row>
    <row r="10" spans="2:4" ht="15.75">
      <c r="B10" s="122" t="s">
        <v>469</v>
      </c>
      <c r="C10" s="120">
        <v>70</v>
      </c>
      <c r="D10" s="121"/>
    </row>
    <row r="11" spans="2:4" ht="19.5" customHeight="1">
      <c r="B11" s="123" t="s">
        <v>470</v>
      </c>
      <c r="C11" s="120">
        <v>3014</v>
      </c>
      <c r="D11" s="121"/>
    </row>
    <row r="12" spans="2:4" ht="15.75">
      <c r="B12" s="119" t="s">
        <v>77</v>
      </c>
      <c r="C12" s="120">
        <v>529.54</v>
      </c>
      <c r="D12" s="121"/>
    </row>
    <row r="13" spans="2:4" ht="15.75">
      <c r="B13" s="124" t="s">
        <v>471</v>
      </c>
      <c r="C13" s="120">
        <v>593.91</v>
      </c>
      <c r="D13" s="121"/>
    </row>
    <row r="14" spans="2:4" ht="15.75">
      <c r="B14" s="124" t="s">
        <v>116</v>
      </c>
      <c r="C14" s="120">
        <v>291.63</v>
      </c>
      <c r="D14" s="121"/>
    </row>
    <row r="15" spans="2:4" ht="15.75">
      <c r="B15" s="119" t="s">
        <v>135</v>
      </c>
      <c r="C15" s="120">
        <v>790.88</v>
      </c>
      <c r="D15" s="121"/>
    </row>
    <row r="16" spans="2:4" ht="15.75">
      <c r="B16" s="119" t="s">
        <v>140</v>
      </c>
      <c r="C16" s="120">
        <v>790.8</v>
      </c>
      <c r="D16" s="121"/>
    </row>
    <row r="17" spans="1:4" ht="15.75">
      <c r="B17" s="119" t="s">
        <v>145</v>
      </c>
      <c r="C17" s="120">
        <v>4708.38</v>
      </c>
      <c r="D17" s="121"/>
    </row>
    <row r="18" spans="1:4" ht="15.75">
      <c r="B18" s="124" t="s">
        <v>472</v>
      </c>
      <c r="C18" s="120">
        <v>3176.36</v>
      </c>
      <c r="D18" s="121"/>
    </row>
    <row r="19" spans="1:4" ht="15.75">
      <c r="B19" s="119" t="s">
        <v>158</v>
      </c>
      <c r="C19" s="120">
        <v>7248</v>
      </c>
      <c r="D19" s="121"/>
    </row>
    <row r="20" spans="1:4" ht="15.75">
      <c r="B20" s="119" t="s">
        <v>473</v>
      </c>
      <c r="C20" s="120">
        <v>4045.8</v>
      </c>
      <c r="D20" s="121"/>
    </row>
    <row r="21" spans="1:4" ht="15.75">
      <c r="B21" s="119" t="s">
        <v>474</v>
      </c>
      <c r="C21" s="120">
        <v>4682.6000000000004</v>
      </c>
      <c r="D21" s="121"/>
    </row>
    <row r="22" spans="1:4" ht="15.75">
      <c r="B22" s="125" t="s">
        <v>475</v>
      </c>
      <c r="C22" s="126">
        <f>SUM(C5:C21)</f>
        <v>44021.46</v>
      </c>
      <c r="D22" s="121"/>
    </row>
    <row r="23" spans="1:4" ht="15.75" customHeight="1">
      <c r="B23" s="167" t="s">
        <v>226</v>
      </c>
      <c r="C23" s="167"/>
      <c r="D23" s="121"/>
    </row>
    <row r="24" spans="1:4" ht="15.75">
      <c r="B24" s="127" t="s">
        <v>462</v>
      </c>
      <c r="C24" s="128" t="s">
        <v>463</v>
      </c>
      <c r="D24" s="121"/>
    </row>
    <row r="25" spans="1:4" ht="15.75">
      <c r="B25" s="129" t="s">
        <v>476</v>
      </c>
      <c r="C25" s="130">
        <v>3194.99</v>
      </c>
      <c r="D25" s="121"/>
    </row>
    <row r="26" spans="1:4" ht="15.75">
      <c r="B26" s="129" t="s">
        <v>477</v>
      </c>
      <c r="C26" s="131">
        <v>3125.85</v>
      </c>
      <c r="D26" s="121"/>
    </row>
    <row r="27" spans="1:4" ht="15.75">
      <c r="B27" s="129" t="s">
        <v>478</v>
      </c>
      <c r="C27" s="130">
        <v>2164.56</v>
      </c>
      <c r="D27" s="132"/>
    </row>
    <row r="28" spans="1:4" ht="15.75">
      <c r="B28" s="133" t="s">
        <v>479</v>
      </c>
      <c r="C28" s="134">
        <v>1000</v>
      </c>
      <c r="D28" s="132"/>
    </row>
    <row r="29" spans="1:4" ht="21">
      <c r="B29" s="125" t="s">
        <v>475</v>
      </c>
      <c r="C29" s="126">
        <f>SUM(C25:C28)</f>
        <v>9485.4</v>
      </c>
      <c r="D29" s="135"/>
    </row>
    <row r="30" spans="1:4" ht="21" customHeight="1">
      <c r="B30" s="167" t="s">
        <v>480</v>
      </c>
      <c r="C30" s="167"/>
      <c r="D30" s="135"/>
    </row>
    <row r="31" spans="1:4" ht="21">
      <c r="A31" s="135"/>
      <c r="B31" s="117" t="s">
        <v>462</v>
      </c>
      <c r="C31" s="118" t="s">
        <v>463</v>
      </c>
      <c r="D31" s="135"/>
    </row>
    <row r="32" spans="1:4" ht="21">
      <c r="A32" s="135"/>
      <c r="B32" s="119" t="s">
        <v>481</v>
      </c>
      <c r="C32" s="120">
        <v>1886.05</v>
      </c>
      <c r="D32" s="135"/>
    </row>
    <row r="33" spans="1:4" ht="21">
      <c r="A33" s="135"/>
      <c r="B33" s="119" t="s">
        <v>268</v>
      </c>
      <c r="C33" s="120">
        <v>2707.23</v>
      </c>
      <c r="D33" s="135"/>
    </row>
    <row r="34" spans="1:4" ht="21">
      <c r="A34" s="135"/>
      <c r="B34" s="119" t="s">
        <v>482</v>
      </c>
      <c r="C34" s="120">
        <v>3448.8</v>
      </c>
      <c r="D34" s="135"/>
    </row>
    <row r="35" spans="1:4" ht="21">
      <c r="A35" s="135"/>
      <c r="B35" s="119" t="s">
        <v>483</v>
      </c>
      <c r="C35" s="120">
        <v>4844.1000000000004</v>
      </c>
      <c r="D35" s="135"/>
    </row>
    <row r="36" spans="1:4" ht="21">
      <c r="A36" s="135"/>
      <c r="B36" s="124" t="s">
        <v>290</v>
      </c>
      <c r="C36" s="120">
        <f>(7824401*3)/10000</f>
        <v>2347.3202999999999</v>
      </c>
      <c r="D36" s="135"/>
    </row>
    <row r="37" spans="1:4" ht="21">
      <c r="B37" s="124" t="s">
        <v>484</v>
      </c>
      <c r="C37" s="120">
        <v>632</v>
      </c>
      <c r="D37" s="136"/>
    </row>
    <row r="38" spans="1:4" ht="21">
      <c r="B38" s="124" t="s">
        <v>485</v>
      </c>
      <c r="C38" s="120">
        <v>719.08</v>
      </c>
      <c r="D38" s="136"/>
    </row>
    <row r="39" spans="1:4" ht="21">
      <c r="B39" s="124" t="s">
        <v>486</v>
      </c>
      <c r="C39" s="137">
        <v>660.84</v>
      </c>
      <c r="D39" s="136"/>
    </row>
    <row r="40" spans="1:4" ht="21">
      <c r="B40" s="125" t="s">
        <v>475</v>
      </c>
      <c r="C40" s="126">
        <f>SUM(C32:C39)</f>
        <v>17245.420300000002</v>
      </c>
      <c r="D40" s="136"/>
    </row>
    <row r="41" spans="1:4" ht="21" customHeight="1">
      <c r="B41" s="167" t="s">
        <v>487</v>
      </c>
      <c r="C41" s="167"/>
      <c r="D41" s="135"/>
    </row>
    <row r="42" spans="1:4" ht="21">
      <c r="B42" s="117" t="s">
        <v>462</v>
      </c>
      <c r="C42" s="118" t="s">
        <v>463</v>
      </c>
      <c r="D42" s="135"/>
    </row>
    <row r="43" spans="1:4" ht="21">
      <c r="B43" s="119" t="s">
        <v>488</v>
      </c>
      <c r="C43" s="120">
        <v>5641.27</v>
      </c>
      <c r="D43" s="135"/>
    </row>
    <row r="44" spans="1:4" ht="21">
      <c r="B44" s="125" t="s">
        <v>475</v>
      </c>
      <c r="C44" s="126">
        <f>SUM(C43)</f>
        <v>5641.27</v>
      </c>
      <c r="D44" s="136"/>
    </row>
    <row r="45" spans="1:4" ht="21" customHeight="1">
      <c r="B45" s="167" t="s">
        <v>489</v>
      </c>
      <c r="C45" s="167"/>
      <c r="D45" s="136"/>
    </row>
    <row r="46" spans="1:4" ht="21">
      <c r="B46" s="117" t="s">
        <v>462</v>
      </c>
      <c r="C46" s="118" t="s">
        <v>463</v>
      </c>
      <c r="D46" s="136"/>
    </row>
    <row r="47" spans="1:4" ht="21">
      <c r="B47" s="119" t="s">
        <v>490</v>
      </c>
      <c r="C47" s="120">
        <v>3582.88</v>
      </c>
      <c r="D47" s="136"/>
    </row>
    <row r="48" spans="1:4" ht="21">
      <c r="B48" s="119" t="s">
        <v>488</v>
      </c>
      <c r="C48" s="120">
        <v>5641.27</v>
      </c>
      <c r="D48" s="136"/>
    </row>
    <row r="49" spans="2:4" ht="21">
      <c r="B49" s="125" t="s">
        <v>475</v>
      </c>
      <c r="C49" s="126">
        <f>SUM(C47:C48)</f>
        <v>9224.1500000000015</v>
      </c>
      <c r="D49" s="135"/>
    </row>
    <row r="50" spans="2:4" ht="21">
      <c r="D50" s="135"/>
    </row>
    <row r="51" spans="2:4" ht="21">
      <c r="D51" s="135"/>
    </row>
    <row r="52" spans="2:4" ht="21">
      <c r="D52" s="136"/>
    </row>
    <row r="53" spans="2:4" ht="21">
      <c r="D53" s="135"/>
    </row>
    <row r="54" spans="2:4" ht="21">
      <c r="D54" s="135"/>
    </row>
    <row r="55" spans="2:4" ht="21">
      <c r="D55" s="136"/>
    </row>
    <row r="56" spans="2:4" ht="21">
      <c r="D56" s="135"/>
    </row>
    <row r="57" spans="2:4" ht="21">
      <c r="D57" s="136"/>
    </row>
    <row r="58" spans="2:4" ht="21">
      <c r="B58" s="138"/>
      <c r="C58" s="138"/>
      <c r="D58" s="136"/>
    </row>
    <row r="59" spans="2:4" ht="21">
      <c r="D59" s="136"/>
    </row>
    <row r="60" spans="2:4" ht="21">
      <c r="D60" s="136"/>
    </row>
    <row r="61" spans="2:4" ht="21">
      <c r="D61" s="135"/>
    </row>
    <row r="62" spans="2:4" ht="21">
      <c r="D62" s="135"/>
    </row>
    <row r="63" spans="2:4" ht="21">
      <c r="D63" s="136"/>
    </row>
    <row r="64" spans="2:4" ht="21">
      <c r="B64" s="138"/>
      <c r="C64" s="138"/>
      <c r="D64" s="136"/>
    </row>
    <row r="65" spans="4:4" ht="21">
      <c r="D65" s="136"/>
    </row>
    <row r="66" spans="4:4" ht="21">
      <c r="D66" s="136"/>
    </row>
    <row r="67" spans="4:4" ht="21">
      <c r="D67" s="135"/>
    </row>
    <row r="68" spans="4:4" ht="21">
      <c r="D68" s="135"/>
    </row>
    <row r="69" spans="4:4" ht="14.25" customHeight="1">
      <c r="D69" s="136"/>
    </row>
    <row r="70" spans="4:4" ht="14.25" customHeight="1">
      <c r="D70" s="3"/>
    </row>
    <row r="71" spans="4:4" ht="14.25" customHeight="1">
      <c r="D71" s="3"/>
    </row>
    <row r="72" spans="4:4" ht="14.25" customHeight="1">
      <c r="D72" s="3"/>
    </row>
    <row r="73" spans="4:4" ht="14.25" customHeight="1">
      <c r="D73" s="3"/>
    </row>
    <row r="74" spans="4:4" ht="14.25" customHeight="1">
      <c r="D74" s="3"/>
    </row>
    <row r="75" spans="4:4" ht="14.25" customHeight="1">
      <c r="D75" s="3"/>
    </row>
    <row r="76" spans="4:4" ht="14.25" customHeight="1">
      <c r="D76" s="3"/>
    </row>
    <row r="77" spans="4:4" ht="14.25" customHeight="1">
      <c r="D77" s="3"/>
    </row>
    <row r="78" spans="4:4" ht="14.25" customHeight="1">
      <c r="D78" s="3"/>
    </row>
    <row r="79" spans="4:4" ht="14.25" customHeight="1">
      <c r="D79" s="3"/>
    </row>
    <row r="80" spans="4:4" ht="14.25" customHeight="1">
      <c r="D80" s="3"/>
    </row>
    <row r="81" spans="4:4" ht="14.25" customHeight="1">
      <c r="D81" s="3"/>
    </row>
    <row r="82" spans="4:4" ht="14.25" customHeight="1">
      <c r="D82" s="3"/>
    </row>
    <row r="83" spans="4:4" ht="14.25" customHeight="1">
      <c r="D83" s="3"/>
    </row>
    <row r="84" spans="4:4" ht="14.25" customHeight="1">
      <c r="D84" s="3"/>
    </row>
    <row r="85" spans="4:4" ht="14.25" customHeight="1">
      <c r="D85" s="3"/>
    </row>
    <row r="86" spans="4:4" ht="14.25" customHeight="1">
      <c r="D86" s="3"/>
    </row>
    <row r="87" spans="4:4" ht="14.25" customHeight="1">
      <c r="D87" s="3"/>
    </row>
    <row r="88" spans="4:4" ht="14.25" customHeight="1">
      <c r="D88" s="3"/>
    </row>
    <row r="89" spans="4:4" ht="14.25" customHeight="1">
      <c r="D89" s="3"/>
    </row>
    <row r="90" spans="4:4" ht="14.25" customHeight="1">
      <c r="D90" s="3"/>
    </row>
    <row r="91" spans="4:4" ht="14.25" customHeight="1">
      <c r="D91" s="3"/>
    </row>
    <row r="92" spans="4:4" ht="14.25" customHeight="1">
      <c r="D92" s="3"/>
    </row>
    <row r="93" spans="4:4" ht="14.25" customHeight="1">
      <c r="D93" s="3"/>
    </row>
    <row r="94" spans="4:4" ht="14.25" customHeight="1">
      <c r="D94" s="3"/>
    </row>
    <row r="95" spans="4:4" ht="14.25" customHeight="1">
      <c r="D95" s="3"/>
    </row>
    <row r="96" spans="4:4" ht="14.25" customHeight="1">
      <c r="D96" s="3"/>
    </row>
    <row r="97" spans="4:4" ht="14.25" customHeight="1">
      <c r="D97" s="3"/>
    </row>
    <row r="98" spans="4:4" ht="14.25" customHeight="1">
      <c r="D98" s="3"/>
    </row>
    <row r="99" spans="4:4" ht="14.25" customHeight="1">
      <c r="D99" s="3"/>
    </row>
    <row r="100" spans="4:4" ht="14.25" customHeight="1">
      <c r="D100" s="3"/>
    </row>
    <row r="101" spans="4:4" ht="14.25" customHeight="1">
      <c r="D101" s="3"/>
    </row>
    <row r="102" spans="4:4" ht="14.25" customHeight="1">
      <c r="D102" s="3"/>
    </row>
    <row r="103" spans="4:4" ht="14.25" customHeight="1">
      <c r="D103" s="3"/>
    </row>
    <row r="104" spans="4:4" ht="14.25" customHeight="1">
      <c r="D104" s="3"/>
    </row>
    <row r="105" spans="4:4" ht="14.25" customHeight="1">
      <c r="D105" s="3"/>
    </row>
    <row r="106" spans="4:4" ht="14.25" customHeight="1">
      <c r="D106" s="3"/>
    </row>
    <row r="107" spans="4:4" ht="14.25" customHeight="1">
      <c r="D107" s="3"/>
    </row>
    <row r="108" spans="4:4" ht="14.25" customHeight="1">
      <c r="D108" s="3"/>
    </row>
    <row r="109" spans="4:4" ht="14.25" customHeight="1">
      <c r="D109" s="3"/>
    </row>
    <row r="110" spans="4:4" ht="14.25" customHeight="1">
      <c r="D110" s="3"/>
    </row>
    <row r="111" spans="4:4" ht="14.25" customHeight="1">
      <c r="D111" s="3"/>
    </row>
    <row r="112" spans="4:4" ht="14.25" customHeight="1">
      <c r="D112" s="3"/>
    </row>
    <row r="113" spans="4:4" ht="14.25" customHeight="1">
      <c r="D113" s="3"/>
    </row>
    <row r="114" spans="4:4" ht="14.25" customHeight="1">
      <c r="D114" s="3"/>
    </row>
    <row r="115" spans="4:4" ht="14.25" customHeight="1">
      <c r="D115" s="3"/>
    </row>
    <row r="116" spans="4:4" ht="14.25" customHeight="1">
      <c r="D116" s="3"/>
    </row>
    <row r="117" spans="4:4" ht="14.25" customHeight="1">
      <c r="D117" s="3"/>
    </row>
    <row r="118" spans="4:4" ht="14.25" customHeight="1">
      <c r="D118" s="3"/>
    </row>
    <row r="119" spans="4:4" ht="14.25" customHeight="1">
      <c r="D119" s="3"/>
    </row>
    <row r="120" spans="4:4" ht="14.25" customHeight="1">
      <c r="D120" s="3"/>
    </row>
    <row r="121" spans="4:4" ht="14.25" customHeight="1">
      <c r="D121" s="3"/>
    </row>
    <row r="122" spans="4:4" ht="14.25" customHeight="1">
      <c r="D122" s="3"/>
    </row>
    <row r="123" spans="4:4" ht="14.25" customHeight="1">
      <c r="D123" s="3"/>
    </row>
    <row r="124" spans="4:4" ht="14.25" customHeight="1">
      <c r="D124" s="3"/>
    </row>
    <row r="125" spans="4:4" ht="14.25" customHeight="1">
      <c r="D125" s="3"/>
    </row>
    <row r="126" spans="4:4" ht="14.25" customHeight="1">
      <c r="D126" s="3"/>
    </row>
    <row r="127" spans="4:4" ht="14.25" customHeight="1">
      <c r="D127" s="3"/>
    </row>
    <row r="128" spans="4:4" ht="14.25" customHeight="1">
      <c r="D128" s="3"/>
    </row>
    <row r="129" spans="4:4" ht="14.25" customHeight="1">
      <c r="D129" s="3"/>
    </row>
    <row r="130" spans="4:4" ht="14.25" customHeight="1">
      <c r="D130" s="3"/>
    </row>
    <row r="131" spans="4:4" ht="14.25" customHeight="1">
      <c r="D131" s="3"/>
    </row>
    <row r="132" spans="4:4" ht="14.25" customHeight="1">
      <c r="D132" s="3"/>
    </row>
    <row r="133" spans="4:4" ht="14.25" customHeight="1">
      <c r="D133" s="3"/>
    </row>
    <row r="134" spans="4:4" ht="14.25" customHeight="1">
      <c r="D134" s="3"/>
    </row>
    <row r="135" spans="4:4" ht="14.25" customHeight="1">
      <c r="D135" s="3"/>
    </row>
    <row r="136" spans="4:4" ht="14.25" customHeight="1">
      <c r="D136" s="3"/>
    </row>
    <row r="137" spans="4:4" ht="14.25" customHeight="1">
      <c r="D137" s="3"/>
    </row>
    <row r="138" spans="4:4" ht="14.25" customHeight="1">
      <c r="D138" s="3"/>
    </row>
    <row r="139" spans="4:4" ht="14.25" customHeight="1">
      <c r="D139" s="3"/>
    </row>
    <row r="140" spans="4:4" ht="14.25" customHeight="1">
      <c r="D140" s="3"/>
    </row>
    <row r="141" spans="4:4" ht="14.25" customHeight="1">
      <c r="D141" s="3"/>
    </row>
    <row r="142" spans="4:4" ht="14.25" customHeight="1">
      <c r="D142" s="3"/>
    </row>
    <row r="143" spans="4:4" ht="14.25" customHeight="1">
      <c r="D143" s="3"/>
    </row>
    <row r="144" spans="4:4" ht="14.25" customHeight="1">
      <c r="D144" s="3"/>
    </row>
    <row r="145" spans="4:4" ht="14.25" customHeight="1">
      <c r="D145" s="3"/>
    </row>
    <row r="146" spans="4:4" ht="14.25" customHeight="1">
      <c r="D146" s="3"/>
    </row>
    <row r="147" spans="4:4" ht="14.25" customHeight="1">
      <c r="D147" s="3"/>
    </row>
    <row r="148" spans="4:4" ht="14.25" customHeight="1">
      <c r="D148" s="3"/>
    </row>
    <row r="149" spans="4:4" ht="14.25" customHeight="1">
      <c r="D149" s="3"/>
    </row>
    <row r="150" spans="4:4" ht="14.25" customHeight="1">
      <c r="D150" s="3"/>
    </row>
    <row r="151" spans="4:4" ht="14.25" customHeight="1">
      <c r="D151" s="3"/>
    </row>
    <row r="152" spans="4:4" ht="14.25" customHeight="1">
      <c r="D152" s="3"/>
    </row>
    <row r="153" spans="4:4" ht="14.25" customHeight="1">
      <c r="D153" s="3"/>
    </row>
    <row r="154" spans="4:4" ht="14.25" customHeight="1">
      <c r="D154" s="3"/>
    </row>
    <row r="155" spans="4:4" ht="14.25" customHeight="1">
      <c r="D155" s="3"/>
    </row>
    <row r="156" spans="4:4" ht="14.25" customHeight="1">
      <c r="D156" s="3"/>
    </row>
    <row r="157" spans="4:4" ht="14.25" customHeight="1">
      <c r="D157" s="3"/>
    </row>
    <row r="158" spans="4:4" ht="14.25" customHeight="1">
      <c r="D158" s="3"/>
    </row>
    <row r="159" spans="4:4" ht="14.25" customHeight="1">
      <c r="D159" s="3"/>
    </row>
    <row r="160" spans="4:4" ht="14.25" customHeight="1">
      <c r="D160" s="3"/>
    </row>
    <row r="161" spans="4:4" ht="14.25" customHeight="1">
      <c r="D161" s="3"/>
    </row>
    <row r="162" spans="4:4" ht="14.25" customHeight="1">
      <c r="D162" s="3"/>
    </row>
    <row r="163" spans="4:4" ht="14.25" customHeight="1">
      <c r="D163" s="3"/>
    </row>
    <row r="164" spans="4:4" ht="14.25" customHeight="1">
      <c r="D164" s="3"/>
    </row>
    <row r="165" spans="4:4" ht="14.25" customHeight="1">
      <c r="D165" s="3"/>
    </row>
    <row r="166" spans="4:4" ht="14.25" customHeight="1">
      <c r="D166" s="3"/>
    </row>
    <row r="167" spans="4:4" ht="14.25" customHeight="1">
      <c r="D167" s="3"/>
    </row>
    <row r="168" spans="4:4" ht="14.25" customHeight="1">
      <c r="D168" s="3"/>
    </row>
    <row r="169" spans="4:4" ht="14.25" customHeight="1">
      <c r="D169" s="3"/>
    </row>
    <row r="170" spans="4:4" ht="14.25" customHeight="1">
      <c r="D170" s="3"/>
    </row>
    <row r="171" spans="4:4" ht="14.25" customHeight="1">
      <c r="D171" s="3"/>
    </row>
    <row r="172" spans="4:4" ht="14.25" customHeight="1">
      <c r="D172" s="3"/>
    </row>
    <row r="173" spans="4:4" ht="14.25" customHeight="1">
      <c r="D173" s="3"/>
    </row>
    <row r="174" spans="4:4" ht="14.25" customHeight="1">
      <c r="D174" s="3"/>
    </row>
    <row r="175" spans="4:4" ht="14.25" customHeight="1">
      <c r="D175" s="3"/>
    </row>
    <row r="176" spans="4:4" ht="14.25" customHeight="1">
      <c r="D176" s="3"/>
    </row>
    <row r="177" spans="4:4" ht="14.25" customHeight="1">
      <c r="D177" s="3"/>
    </row>
    <row r="178" spans="4:4" ht="14.25" customHeight="1">
      <c r="D178" s="3"/>
    </row>
    <row r="179" spans="4:4" ht="14.25" customHeight="1">
      <c r="D179" s="3"/>
    </row>
    <row r="180" spans="4:4" ht="14.25" customHeight="1">
      <c r="D180" s="3"/>
    </row>
    <row r="181" spans="4:4" ht="14.25" customHeight="1">
      <c r="D181" s="3"/>
    </row>
    <row r="182" spans="4:4" ht="14.25" customHeight="1">
      <c r="D182" s="3"/>
    </row>
    <row r="183" spans="4:4" ht="14.25" customHeight="1">
      <c r="D183" s="3"/>
    </row>
    <row r="184" spans="4:4" ht="14.25" customHeight="1">
      <c r="D184" s="3"/>
    </row>
    <row r="185" spans="4:4" ht="14.25" customHeight="1">
      <c r="D185" s="3"/>
    </row>
    <row r="186" spans="4:4" ht="14.25" customHeight="1">
      <c r="D186" s="3"/>
    </row>
    <row r="187" spans="4:4" ht="14.25" customHeight="1">
      <c r="D187" s="3"/>
    </row>
    <row r="188" spans="4:4" ht="14.25" customHeight="1">
      <c r="D188" s="3"/>
    </row>
    <row r="189" spans="4:4" ht="14.25" customHeight="1">
      <c r="D189" s="3"/>
    </row>
    <row r="190" spans="4:4" ht="14.25" customHeight="1">
      <c r="D190" s="3"/>
    </row>
    <row r="191" spans="4:4" ht="14.25" customHeight="1">
      <c r="D191" s="3"/>
    </row>
    <row r="192" spans="4:4" ht="14.25" customHeight="1">
      <c r="D192" s="3"/>
    </row>
    <row r="193" spans="4:4" ht="14.25" customHeight="1">
      <c r="D193" s="3"/>
    </row>
    <row r="194" spans="4:4" ht="14.25" customHeight="1">
      <c r="D194" s="3"/>
    </row>
    <row r="195" spans="4:4" ht="14.25" customHeight="1">
      <c r="D195" s="3"/>
    </row>
    <row r="196" spans="4:4" ht="14.25" customHeight="1">
      <c r="D196" s="3"/>
    </row>
    <row r="197" spans="4:4" ht="14.25" customHeight="1">
      <c r="D197" s="3"/>
    </row>
    <row r="198" spans="4:4" ht="14.25" customHeight="1">
      <c r="D198" s="3"/>
    </row>
    <row r="199" spans="4:4" ht="14.25" customHeight="1">
      <c r="D199" s="3"/>
    </row>
    <row r="200" spans="4:4" ht="14.25" customHeight="1">
      <c r="D200" s="3"/>
    </row>
    <row r="201" spans="4:4" ht="14.25" customHeight="1">
      <c r="D201" s="3"/>
    </row>
    <row r="202" spans="4:4" ht="14.25" customHeight="1">
      <c r="D202" s="3"/>
    </row>
    <row r="203" spans="4:4" ht="14.25" customHeight="1">
      <c r="D203" s="3"/>
    </row>
    <row r="204" spans="4:4" ht="14.25" customHeight="1">
      <c r="D204" s="3"/>
    </row>
    <row r="205" spans="4:4" ht="14.25" customHeight="1">
      <c r="D205" s="3"/>
    </row>
    <row r="206" spans="4:4" ht="14.25" customHeight="1">
      <c r="D206" s="3"/>
    </row>
    <row r="207" spans="4:4" ht="14.25" customHeight="1">
      <c r="D207" s="3"/>
    </row>
    <row r="208" spans="4:4" ht="14.25" customHeight="1">
      <c r="D208" s="3"/>
    </row>
    <row r="209" spans="4:4" ht="14.25" customHeight="1">
      <c r="D209" s="3"/>
    </row>
    <row r="210" spans="4:4" ht="14.25" customHeight="1">
      <c r="D210" s="3"/>
    </row>
    <row r="211" spans="4:4" ht="14.25" customHeight="1">
      <c r="D211" s="3"/>
    </row>
    <row r="212" spans="4:4" ht="14.25" customHeight="1">
      <c r="D212" s="3"/>
    </row>
    <row r="213" spans="4:4" ht="14.25" customHeight="1">
      <c r="D213" s="3"/>
    </row>
    <row r="214" spans="4:4" ht="14.25" customHeight="1">
      <c r="D214" s="3"/>
    </row>
    <row r="215" spans="4:4" ht="14.25" customHeight="1">
      <c r="D215" s="3"/>
    </row>
    <row r="216" spans="4:4" ht="14.25" customHeight="1">
      <c r="D216" s="3"/>
    </row>
    <row r="217" spans="4:4" ht="14.25" customHeight="1">
      <c r="D217" s="3"/>
    </row>
    <row r="218" spans="4:4" ht="14.25" customHeight="1">
      <c r="D218" s="3"/>
    </row>
    <row r="219" spans="4:4" ht="14.25" customHeight="1">
      <c r="D219" s="3"/>
    </row>
    <row r="220" spans="4:4" ht="14.25" customHeight="1">
      <c r="D220" s="3"/>
    </row>
    <row r="221" spans="4:4" ht="14.25" customHeight="1">
      <c r="D221" s="3"/>
    </row>
    <row r="222" spans="4:4" ht="14.25" customHeight="1">
      <c r="D222" s="3"/>
    </row>
    <row r="223" spans="4:4" ht="14.25" customHeight="1">
      <c r="D223" s="3"/>
    </row>
    <row r="224" spans="4:4" ht="14.25" customHeight="1">
      <c r="D224" s="3"/>
    </row>
    <row r="225" spans="4:4" ht="14.25" customHeight="1">
      <c r="D225" s="3"/>
    </row>
    <row r="226" spans="4:4" ht="14.25" customHeight="1">
      <c r="D226" s="3"/>
    </row>
    <row r="227" spans="4:4" ht="14.25" customHeight="1">
      <c r="D227" s="3"/>
    </row>
    <row r="228" spans="4:4" ht="14.25" customHeight="1">
      <c r="D228" s="3"/>
    </row>
    <row r="229" spans="4:4" ht="14.25" customHeight="1">
      <c r="D229" s="3"/>
    </row>
    <row r="230" spans="4:4" ht="14.25" customHeight="1">
      <c r="D230" s="3"/>
    </row>
    <row r="231" spans="4:4" ht="14.25" customHeight="1">
      <c r="D231" s="3"/>
    </row>
    <row r="232" spans="4:4" ht="14.25" customHeight="1">
      <c r="D232" s="3"/>
    </row>
    <row r="233" spans="4:4" ht="14.25" customHeight="1">
      <c r="D233" s="3"/>
    </row>
    <row r="234" spans="4:4" ht="14.25" customHeight="1">
      <c r="D234" s="3"/>
    </row>
    <row r="235" spans="4:4" ht="14.25" customHeight="1">
      <c r="D235" s="3"/>
    </row>
    <row r="236" spans="4:4" ht="14.25" customHeight="1">
      <c r="D236" s="3"/>
    </row>
    <row r="237" spans="4:4" ht="14.25" customHeight="1">
      <c r="D237" s="3"/>
    </row>
    <row r="238" spans="4:4" ht="14.25" customHeight="1">
      <c r="D238" s="3"/>
    </row>
    <row r="239" spans="4:4" ht="14.25" customHeight="1">
      <c r="D239" s="3"/>
    </row>
    <row r="240" spans="4:4" ht="14.25" customHeight="1">
      <c r="D240" s="3"/>
    </row>
    <row r="241" spans="4:4" ht="14.25" customHeight="1">
      <c r="D241" s="3"/>
    </row>
    <row r="242" spans="4:4" ht="14.25" customHeight="1">
      <c r="D242" s="3"/>
    </row>
    <row r="243" spans="4:4" ht="14.25" customHeight="1">
      <c r="D243" s="3"/>
    </row>
    <row r="244" spans="4:4" ht="14.25" customHeight="1">
      <c r="D244" s="3"/>
    </row>
    <row r="245" spans="4:4" ht="14.25" customHeight="1">
      <c r="D245" s="3"/>
    </row>
    <row r="246" spans="4:4" ht="14.25" customHeight="1">
      <c r="D246" s="3"/>
    </row>
    <row r="247" spans="4:4" ht="14.25" customHeight="1">
      <c r="D247" s="3"/>
    </row>
    <row r="248" spans="4:4" ht="14.25" customHeight="1">
      <c r="D248" s="3"/>
    </row>
    <row r="249" spans="4:4" ht="14.25" customHeight="1">
      <c r="D249" s="3"/>
    </row>
    <row r="250" spans="4:4" ht="14.25" customHeight="1">
      <c r="D250" s="3"/>
    </row>
    <row r="251" spans="4:4" ht="14.25" customHeight="1">
      <c r="D251" s="3"/>
    </row>
    <row r="252" spans="4:4" ht="14.25" customHeight="1">
      <c r="D252" s="3"/>
    </row>
    <row r="253" spans="4:4" ht="14.25" customHeight="1">
      <c r="D253" s="3"/>
    </row>
    <row r="254" spans="4:4" ht="14.25" customHeight="1">
      <c r="D254" s="3"/>
    </row>
    <row r="255" spans="4:4" ht="14.25" customHeight="1">
      <c r="D255" s="3"/>
    </row>
    <row r="256" spans="4:4" ht="14.25" customHeight="1">
      <c r="D256" s="3"/>
    </row>
    <row r="257" spans="4:4" ht="14.25" customHeight="1">
      <c r="D257" s="3"/>
    </row>
    <row r="258" spans="4:4" ht="14.25" customHeight="1">
      <c r="D258" s="3"/>
    </row>
    <row r="259" spans="4:4" ht="14.25" customHeight="1">
      <c r="D259" s="3"/>
    </row>
    <row r="260" spans="4:4" ht="14.25" customHeight="1">
      <c r="D260" s="3"/>
    </row>
    <row r="261" spans="4:4" ht="14.25" customHeight="1">
      <c r="D261" s="3"/>
    </row>
    <row r="262" spans="4:4" ht="14.25" customHeight="1">
      <c r="D262" s="3"/>
    </row>
    <row r="263" spans="4:4" ht="14.25" customHeight="1">
      <c r="D263" s="3"/>
    </row>
    <row r="264" spans="4:4" ht="14.25" customHeight="1">
      <c r="D264" s="3"/>
    </row>
    <row r="265" spans="4:4" ht="14.25" customHeight="1">
      <c r="D265" s="3"/>
    </row>
    <row r="266" spans="4:4" ht="14.25" customHeight="1">
      <c r="D266" s="3"/>
    </row>
    <row r="267" spans="4:4" ht="14.25" customHeight="1">
      <c r="D267" s="3"/>
    </row>
    <row r="268" spans="4:4" ht="14.25" customHeight="1">
      <c r="D268" s="3"/>
    </row>
    <row r="269" spans="4:4" ht="14.25" customHeight="1">
      <c r="D269" s="3"/>
    </row>
    <row r="270" spans="4:4" ht="14.25" customHeight="1">
      <c r="D270" s="3"/>
    </row>
    <row r="271" spans="4:4" ht="14.25" customHeight="1">
      <c r="D271" s="3"/>
    </row>
    <row r="272" spans="4:4" ht="14.25" customHeight="1">
      <c r="D272" s="3"/>
    </row>
    <row r="273" spans="4:4" ht="14.25" customHeight="1">
      <c r="D273" s="3"/>
    </row>
    <row r="274" spans="4:4" ht="14.25" customHeight="1">
      <c r="D274" s="3"/>
    </row>
    <row r="275" spans="4:4" ht="14.25" customHeight="1">
      <c r="D275" s="3"/>
    </row>
    <row r="276" spans="4:4" ht="14.25" customHeight="1">
      <c r="D276" s="3"/>
    </row>
    <row r="277" spans="4:4" ht="14.25" customHeight="1">
      <c r="D277" s="3"/>
    </row>
    <row r="278" spans="4:4" ht="14.25" customHeight="1">
      <c r="D278" s="3"/>
    </row>
    <row r="279" spans="4:4" ht="14.25" customHeight="1">
      <c r="D279" s="3"/>
    </row>
    <row r="280" spans="4:4" ht="14.25" customHeight="1">
      <c r="D280" s="3"/>
    </row>
    <row r="281" spans="4:4" ht="14.25" customHeight="1">
      <c r="D281" s="3"/>
    </row>
    <row r="282" spans="4:4" ht="14.25" customHeight="1">
      <c r="D282" s="3"/>
    </row>
    <row r="283" spans="4:4" ht="14.25" customHeight="1">
      <c r="D283" s="3"/>
    </row>
    <row r="284" spans="4:4" ht="14.25" customHeight="1">
      <c r="D284" s="3"/>
    </row>
    <row r="285" spans="4:4" ht="14.25" customHeight="1">
      <c r="D285" s="3"/>
    </row>
    <row r="286" spans="4:4" ht="14.25" customHeight="1">
      <c r="D286" s="3"/>
    </row>
    <row r="287" spans="4:4" ht="14.25" customHeight="1">
      <c r="D287" s="3"/>
    </row>
    <row r="288" spans="4:4" ht="14.25" customHeight="1">
      <c r="D288" s="3"/>
    </row>
    <row r="289" spans="4:4" ht="14.25" customHeight="1">
      <c r="D289" s="3"/>
    </row>
    <row r="290" spans="4:4" ht="14.25" customHeight="1">
      <c r="D290" s="3"/>
    </row>
    <row r="291" spans="4:4" ht="14.25" customHeight="1">
      <c r="D291" s="3"/>
    </row>
    <row r="292" spans="4:4" ht="14.25" customHeight="1">
      <c r="D292" s="3"/>
    </row>
    <row r="293" spans="4:4" ht="14.25" customHeight="1">
      <c r="D293" s="3"/>
    </row>
    <row r="294" spans="4:4" ht="14.25" customHeight="1">
      <c r="D294" s="3"/>
    </row>
    <row r="295" spans="4:4" ht="14.25" customHeight="1">
      <c r="D295" s="3"/>
    </row>
    <row r="296" spans="4:4" ht="14.25" customHeight="1">
      <c r="D296" s="3"/>
    </row>
    <row r="297" spans="4:4" ht="14.25" customHeight="1">
      <c r="D297" s="3"/>
    </row>
    <row r="298" spans="4:4" ht="14.25" customHeight="1">
      <c r="D298" s="3"/>
    </row>
    <row r="299" spans="4:4" ht="14.25" customHeight="1">
      <c r="D299" s="3"/>
    </row>
    <row r="300" spans="4:4" ht="14.25" customHeight="1">
      <c r="D300" s="3"/>
    </row>
    <row r="301" spans="4:4" ht="14.25" customHeight="1">
      <c r="D301" s="3"/>
    </row>
    <row r="302" spans="4:4" ht="14.25" customHeight="1">
      <c r="D302" s="3"/>
    </row>
    <row r="303" spans="4:4" ht="14.25" customHeight="1">
      <c r="D303" s="3"/>
    </row>
    <row r="304" spans="4:4" ht="14.25" customHeight="1">
      <c r="D304" s="3"/>
    </row>
    <row r="305" spans="4:4" ht="14.25" customHeight="1">
      <c r="D305" s="3"/>
    </row>
    <row r="306" spans="4:4" ht="14.25" customHeight="1">
      <c r="D306" s="3"/>
    </row>
    <row r="307" spans="4:4" ht="14.25" customHeight="1">
      <c r="D307" s="3"/>
    </row>
    <row r="308" spans="4:4" ht="14.25" customHeight="1">
      <c r="D308" s="3"/>
    </row>
    <row r="309" spans="4:4" ht="14.25" customHeight="1">
      <c r="D309" s="3"/>
    </row>
    <row r="310" spans="4:4" ht="14.25" customHeight="1">
      <c r="D310" s="3"/>
    </row>
    <row r="311" spans="4:4" ht="14.25" customHeight="1">
      <c r="D311" s="3"/>
    </row>
    <row r="312" spans="4:4" ht="14.25" customHeight="1">
      <c r="D312" s="3"/>
    </row>
    <row r="313" spans="4:4" ht="14.25" customHeight="1">
      <c r="D313" s="3"/>
    </row>
    <row r="314" spans="4:4" ht="14.25" customHeight="1">
      <c r="D314" s="3"/>
    </row>
    <row r="315" spans="4:4" ht="14.25" customHeight="1">
      <c r="D315" s="3"/>
    </row>
    <row r="316" spans="4:4" ht="14.25" customHeight="1">
      <c r="D316" s="3"/>
    </row>
    <row r="317" spans="4:4" ht="14.25" customHeight="1">
      <c r="D317" s="3"/>
    </row>
    <row r="318" spans="4:4" ht="14.25" customHeight="1">
      <c r="D318" s="3"/>
    </row>
    <row r="319" spans="4:4" ht="14.25" customHeight="1">
      <c r="D319" s="3"/>
    </row>
    <row r="320" spans="4:4" ht="14.25" customHeight="1">
      <c r="D320" s="3"/>
    </row>
    <row r="321" spans="4:4" ht="14.25" customHeight="1">
      <c r="D321" s="3"/>
    </row>
    <row r="322" spans="4:4" ht="14.25" customHeight="1">
      <c r="D322" s="3"/>
    </row>
    <row r="323" spans="4:4" ht="14.25" customHeight="1">
      <c r="D323" s="3"/>
    </row>
    <row r="324" spans="4:4" ht="14.25" customHeight="1">
      <c r="D324" s="3"/>
    </row>
    <row r="325" spans="4:4" ht="14.25" customHeight="1">
      <c r="D325" s="3"/>
    </row>
    <row r="326" spans="4:4" ht="14.25" customHeight="1">
      <c r="D326" s="3"/>
    </row>
    <row r="327" spans="4:4" ht="14.25" customHeight="1">
      <c r="D327" s="3"/>
    </row>
    <row r="328" spans="4:4" ht="14.25" customHeight="1">
      <c r="D328" s="3"/>
    </row>
    <row r="329" spans="4:4" ht="14.25" customHeight="1">
      <c r="D329" s="3"/>
    </row>
    <row r="330" spans="4:4" ht="14.25" customHeight="1">
      <c r="D330" s="3"/>
    </row>
    <row r="331" spans="4:4" ht="14.25" customHeight="1">
      <c r="D331" s="3"/>
    </row>
    <row r="332" spans="4:4" ht="14.25" customHeight="1">
      <c r="D332" s="3"/>
    </row>
    <row r="333" spans="4:4" ht="14.25" customHeight="1">
      <c r="D333" s="3"/>
    </row>
    <row r="334" spans="4:4" ht="14.25" customHeight="1">
      <c r="D334" s="3"/>
    </row>
    <row r="335" spans="4:4" ht="14.25" customHeight="1">
      <c r="D335" s="3"/>
    </row>
    <row r="336" spans="4:4" ht="14.25" customHeight="1">
      <c r="D336" s="3"/>
    </row>
    <row r="337" spans="4:4" ht="14.25" customHeight="1">
      <c r="D337" s="3"/>
    </row>
    <row r="338" spans="4:4" ht="14.25" customHeight="1">
      <c r="D338" s="3"/>
    </row>
    <row r="339" spans="4:4" ht="14.25" customHeight="1">
      <c r="D339" s="3"/>
    </row>
    <row r="340" spans="4:4" ht="14.25" customHeight="1">
      <c r="D340" s="3"/>
    </row>
    <row r="341" spans="4:4" ht="14.25" customHeight="1">
      <c r="D341" s="3"/>
    </row>
    <row r="342" spans="4:4" ht="14.25" customHeight="1">
      <c r="D342" s="3"/>
    </row>
    <row r="343" spans="4:4" ht="14.25" customHeight="1">
      <c r="D343" s="3"/>
    </row>
    <row r="344" spans="4:4" ht="14.25" customHeight="1">
      <c r="D344" s="3"/>
    </row>
    <row r="345" spans="4:4" ht="14.25" customHeight="1">
      <c r="D345" s="3"/>
    </row>
    <row r="346" spans="4:4" ht="14.25" customHeight="1">
      <c r="D346" s="3"/>
    </row>
    <row r="347" spans="4:4" ht="14.25" customHeight="1">
      <c r="D347" s="3"/>
    </row>
    <row r="348" spans="4:4" ht="14.25" customHeight="1">
      <c r="D348" s="3"/>
    </row>
    <row r="349" spans="4:4" ht="14.25" customHeight="1">
      <c r="D349" s="3"/>
    </row>
    <row r="350" spans="4:4" ht="14.25" customHeight="1">
      <c r="D350" s="3"/>
    </row>
    <row r="351" spans="4:4" ht="14.25" customHeight="1">
      <c r="D351" s="3"/>
    </row>
    <row r="352" spans="4:4" ht="14.25" customHeight="1">
      <c r="D352" s="3"/>
    </row>
    <row r="353" spans="4:4" ht="14.25" customHeight="1">
      <c r="D353" s="3"/>
    </row>
    <row r="354" spans="4:4" ht="14.25" customHeight="1">
      <c r="D354" s="3"/>
    </row>
    <row r="355" spans="4:4" ht="14.25" customHeight="1">
      <c r="D355" s="3"/>
    </row>
    <row r="356" spans="4:4" ht="14.25" customHeight="1">
      <c r="D356" s="3"/>
    </row>
    <row r="357" spans="4:4" ht="14.25" customHeight="1">
      <c r="D357" s="3"/>
    </row>
    <row r="358" spans="4:4" ht="14.25" customHeight="1">
      <c r="D358" s="3"/>
    </row>
    <row r="359" spans="4:4" ht="14.25" customHeight="1">
      <c r="D359" s="3"/>
    </row>
    <row r="360" spans="4:4" ht="14.25" customHeight="1">
      <c r="D360" s="3"/>
    </row>
    <row r="361" spans="4:4" ht="14.25" customHeight="1">
      <c r="D361" s="3"/>
    </row>
    <row r="362" spans="4:4" ht="14.25" customHeight="1">
      <c r="D362" s="3"/>
    </row>
    <row r="363" spans="4:4" ht="14.25" customHeight="1">
      <c r="D363" s="3"/>
    </row>
    <row r="364" spans="4:4" ht="14.25" customHeight="1">
      <c r="D364" s="3"/>
    </row>
    <row r="365" spans="4:4" ht="14.25" customHeight="1">
      <c r="D365" s="3"/>
    </row>
    <row r="366" spans="4:4" ht="14.25" customHeight="1">
      <c r="D366" s="3"/>
    </row>
    <row r="367" spans="4:4" ht="14.25" customHeight="1">
      <c r="D367" s="3"/>
    </row>
    <row r="368" spans="4:4" ht="14.25" customHeight="1">
      <c r="D368" s="3"/>
    </row>
    <row r="369" spans="4:4" ht="14.25" customHeight="1">
      <c r="D369" s="3"/>
    </row>
    <row r="370" spans="4:4" ht="14.25" customHeight="1">
      <c r="D370" s="3"/>
    </row>
    <row r="371" spans="4:4" ht="14.25" customHeight="1">
      <c r="D371" s="3"/>
    </row>
    <row r="372" spans="4:4" ht="14.25" customHeight="1">
      <c r="D372" s="3"/>
    </row>
    <row r="373" spans="4:4" ht="14.25" customHeight="1">
      <c r="D373" s="3"/>
    </row>
    <row r="374" spans="4:4" ht="14.25" customHeight="1">
      <c r="D374" s="3"/>
    </row>
    <row r="375" spans="4:4" ht="14.25" customHeight="1">
      <c r="D375" s="3"/>
    </row>
    <row r="376" spans="4:4" ht="14.25" customHeight="1">
      <c r="D376" s="3"/>
    </row>
    <row r="377" spans="4:4" ht="14.25" customHeight="1">
      <c r="D377" s="3"/>
    </row>
    <row r="378" spans="4:4" ht="14.25" customHeight="1">
      <c r="D378" s="3"/>
    </row>
    <row r="379" spans="4:4" ht="14.25" customHeight="1">
      <c r="D379" s="3"/>
    </row>
    <row r="380" spans="4:4" ht="14.25" customHeight="1">
      <c r="D380" s="3"/>
    </row>
    <row r="381" spans="4:4" ht="14.25" customHeight="1">
      <c r="D381" s="3"/>
    </row>
    <row r="382" spans="4:4" ht="14.25" customHeight="1">
      <c r="D382" s="3"/>
    </row>
    <row r="383" spans="4:4" ht="14.25" customHeight="1">
      <c r="D383" s="3"/>
    </row>
    <row r="384" spans="4:4" ht="14.25" customHeight="1">
      <c r="D384" s="3"/>
    </row>
    <row r="385" spans="4:4" ht="14.25" customHeight="1">
      <c r="D385" s="3"/>
    </row>
    <row r="386" spans="4:4" ht="14.25" customHeight="1">
      <c r="D386" s="3"/>
    </row>
    <row r="387" spans="4:4" ht="14.25" customHeight="1">
      <c r="D387" s="3"/>
    </row>
    <row r="388" spans="4:4" ht="14.25" customHeight="1">
      <c r="D388" s="3"/>
    </row>
    <row r="389" spans="4:4" ht="14.25" customHeight="1">
      <c r="D389" s="3"/>
    </row>
    <row r="390" spans="4:4" ht="14.25" customHeight="1">
      <c r="D390" s="3"/>
    </row>
    <row r="391" spans="4:4" ht="14.25" customHeight="1">
      <c r="D391" s="3"/>
    </row>
    <row r="392" spans="4:4" ht="14.25" customHeight="1">
      <c r="D392" s="3"/>
    </row>
    <row r="393" spans="4:4" ht="14.25" customHeight="1">
      <c r="D393" s="3"/>
    </row>
    <row r="394" spans="4:4" ht="14.25" customHeight="1">
      <c r="D394" s="3"/>
    </row>
    <row r="395" spans="4:4" ht="14.25" customHeight="1">
      <c r="D395" s="3"/>
    </row>
    <row r="396" spans="4:4" ht="14.25" customHeight="1">
      <c r="D396" s="3"/>
    </row>
    <row r="397" spans="4:4" ht="14.25" customHeight="1">
      <c r="D397" s="3"/>
    </row>
    <row r="398" spans="4:4" ht="14.25" customHeight="1">
      <c r="D398" s="3"/>
    </row>
    <row r="399" spans="4:4" ht="14.25" customHeight="1">
      <c r="D399" s="3"/>
    </row>
    <row r="400" spans="4:4" ht="14.25" customHeight="1">
      <c r="D400" s="3"/>
    </row>
    <row r="401" spans="4:4" ht="14.25" customHeight="1">
      <c r="D401" s="3"/>
    </row>
    <row r="402" spans="4:4" ht="14.25" customHeight="1">
      <c r="D402" s="3"/>
    </row>
    <row r="403" spans="4:4" ht="14.25" customHeight="1">
      <c r="D403" s="3"/>
    </row>
    <row r="404" spans="4:4" ht="14.25" customHeight="1">
      <c r="D404" s="3"/>
    </row>
    <row r="405" spans="4:4" ht="14.25" customHeight="1">
      <c r="D405" s="3"/>
    </row>
    <row r="406" spans="4:4" ht="14.25" customHeight="1">
      <c r="D406" s="3"/>
    </row>
    <row r="407" spans="4:4" ht="14.25" customHeight="1">
      <c r="D407" s="3"/>
    </row>
    <row r="408" spans="4:4" ht="14.25" customHeight="1">
      <c r="D408" s="3"/>
    </row>
    <row r="409" spans="4:4" ht="14.25" customHeight="1">
      <c r="D409" s="3"/>
    </row>
    <row r="410" spans="4:4" ht="14.25" customHeight="1">
      <c r="D410" s="3"/>
    </row>
    <row r="411" spans="4:4" ht="14.25" customHeight="1">
      <c r="D411" s="3"/>
    </row>
    <row r="412" spans="4:4" ht="14.25" customHeight="1">
      <c r="D412" s="3"/>
    </row>
    <row r="413" spans="4:4" ht="14.25" customHeight="1">
      <c r="D413" s="3"/>
    </row>
    <row r="414" spans="4:4" ht="14.25" customHeight="1">
      <c r="D414" s="3"/>
    </row>
    <row r="415" spans="4:4" ht="14.25" customHeight="1">
      <c r="D415" s="3"/>
    </row>
    <row r="416" spans="4:4" ht="14.25" customHeight="1">
      <c r="D416" s="3"/>
    </row>
    <row r="417" spans="4:4" ht="14.25" customHeight="1">
      <c r="D417" s="3"/>
    </row>
    <row r="418" spans="4:4" ht="14.25" customHeight="1">
      <c r="D418" s="3"/>
    </row>
    <row r="419" spans="4:4" ht="14.25" customHeight="1">
      <c r="D419" s="3"/>
    </row>
    <row r="420" spans="4:4" ht="14.25" customHeight="1">
      <c r="D420" s="3"/>
    </row>
    <row r="421" spans="4:4" ht="14.25" customHeight="1">
      <c r="D421" s="3"/>
    </row>
    <row r="422" spans="4:4" ht="14.25" customHeight="1">
      <c r="D422" s="3"/>
    </row>
    <row r="423" spans="4:4" ht="14.25" customHeight="1">
      <c r="D423" s="3"/>
    </row>
    <row r="424" spans="4:4" ht="14.25" customHeight="1">
      <c r="D424" s="3"/>
    </row>
    <row r="425" spans="4:4" ht="14.25" customHeight="1">
      <c r="D425" s="3"/>
    </row>
    <row r="426" spans="4:4" ht="14.25" customHeight="1">
      <c r="D426" s="3"/>
    </row>
    <row r="427" spans="4:4" ht="14.25" customHeight="1">
      <c r="D427" s="3"/>
    </row>
    <row r="428" spans="4:4" ht="14.25" customHeight="1">
      <c r="D428" s="3"/>
    </row>
    <row r="429" spans="4:4" ht="14.25" customHeight="1">
      <c r="D429" s="3"/>
    </row>
    <row r="430" spans="4:4" ht="14.25" customHeight="1">
      <c r="D430" s="3"/>
    </row>
    <row r="431" spans="4:4" ht="14.25" customHeight="1">
      <c r="D431" s="3"/>
    </row>
    <row r="432" spans="4:4" ht="14.25" customHeight="1">
      <c r="D432" s="3"/>
    </row>
    <row r="433" spans="4:4" ht="14.25" customHeight="1">
      <c r="D433" s="3"/>
    </row>
    <row r="434" spans="4:4" ht="14.25" customHeight="1">
      <c r="D434" s="3"/>
    </row>
    <row r="435" spans="4:4" ht="14.25" customHeight="1">
      <c r="D435" s="3"/>
    </row>
    <row r="436" spans="4:4" ht="14.25" customHeight="1">
      <c r="D436" s="3"/>
    </row>
    <row r="437" spans="4:4" ht="14.25" customHeight="1">
      <c r="D437" s="3"/>
    </row>
    <row r="438" spans="4:4" ht="14.25" customHeight="1">
      <c r="D438" s="3"/>
    </row>
    <row r="439" spans="4:4" ht="14.25" customHeight="1">
      <c r="D439" s="3"/>
    </row>
    <row r="440" spans="4:4" ht="14.25" customHeight="1">
      <c r="D440" s="3"/>
    </row>
    <row r="441" spans="4:4" ht="14.25" customHeight="1">
      <c r="D441" s="3"/>
    </row>
    <row r="442" spans="4:4" ht="14.25" customHeight="1">
      <c r="D442" s="3"/>
    </row>
    <row r="443" spans="4:4" ht="14.25" customHeight="1">
      <c r="D443" s="3"/>
    </row>
    <row r="444" spans="4:4" ht="14.25" customHeight="1">
      <c r="D444" s="3"/>
    </row>
    <row r="445" spans="4:4" ht="14.25" customHeight="1">
      <c r="D445" s="3"/>
    </row>
    <row r="446" spans="4:4" ht="14.25" customHeight="1">
      <c r="D446" s="3"/>
    </row>
    <row r="447" spans="4:4" ht="14.25" customHeight="1">
      <c r="D447" s="3"/>
    </row>
    <row r="448" spans="4:4" ht="14.25" customHeight="1">
      <c r="D448" s="3"/>
    </row>
    <row r="449" spans="4:4" ht="14.25" customHeight="1">
      <c r="D449" s="3"/>
    </row>
    <row r="450" spans="4:4" ht="14.25" customHeight="1">
      <c r="D450" s="3"/>
    </row>
    <row r="451" spans="4:4" ht="14.25" customHeight="1">
      <c r="D451" s="3"/>
    </row>
    <row r="452" spans="4:4" ht="14.25" customHeight="1">
      <c r="D452" s="3"/>
    </row>
    <row r="453" spans="4:4" ht="14.25" customHeight="1">
      <c r="D453" s="3"/>
    </row>
    <row r="454" spans="4:4" ht="14.25" customHeight="1">
      <c r="D454" s="3"/>
    </row>
    <row r="455" spans="4:4" ht="14.25" customHeight="1">
      <c r="D455" s="3"/>
    </row>
    <row r="456" spans="4:4" ht="14.25" customHeight="1">
      <c r="D456" s="3"/>
    </row>
    <row r="457" spans="4:4" ht="14.25" customHeight="1">
      <c r="D457" s="3"/>
    </row>
    <row r="458" spans="4:4" ht="14.25" customHeight="1">
      <c r="D458" s="3"/>
    </row>
    <row r="459" spans="4:4" ht="14.25" customHeight="1">
      <c r="D459" s="3"/>
    </row>
    <row r="460" spans="4:4" ht="14.25" customHeight="1">
      <c r="D460" s="3"/>
    </row>
    <row r="461" spans="4:4" ht="14.25" customHeight="1">
      <c r="D461" s="3"/>
    </row>
    <row r="462" spans="4:4" ht="14.25" customHeight="1">
      <c r="D462" s="3"/>
    </row>
    <row r="463" spans="4:4" ht="14.25" customHeight="1">
      <c r="D463" s="3"/>
    </row>
    <row r="464" spans="4:4" ht="14.25" customHeight="1">
      <c r="D464" s="3"/>
    </row>
    <row r="465" spans="4:4" ht="14.25" customHeight="1">
      <c r="D465" s="3"/>
    </row>
    <row r="466" spans="4:4" ht="14.25" customHeight="1">
      <c r="D466" s="3"/>
    </row>
    <row r="467" spans="4:4" ht="14.25" customHeight="1">
      <c r="D467" s="3"/>
    </row>
    <row r="468" spans="4:4" ht="14.25" customHeight="1">
      <c r="D468" s="3"/>
    </row>
    <row r="469" spans="4:4" ht="14.25" customHeight="1">
      <c r="D469" s="3"/>
    </row>
    <row r="470" spans="4:4" ht="14.25" customHeight="1">
      <c r="D470" s="3"/>
    </row>
    <row r="471" spans="4:4" ht="14.25" customHeight="1">
      <c r="D471" s="3"/>
    </row>
    <row r="472" spans="4:4" ht="14.25" customHeight="1">
      <c r="D472" s="3"/>
    </row>
    <row r="473" spans="4:4" ht="14.25" customHeight="1">
      <c r="D473" s="3"/>
    </row>
    <row r="474" spans="4:4" ht="14.25" customHeight="1">
      <c r="D474" s="3"/>
    </row>
    <row r="475" spans="4:4" ht="14.25" customHeight="1">
      <c r="D475" s="3"/>
    </row>
    <row r="476" spans="4:4" ht="14.25" customHeight="1">
      <c r="D476" s="3"/>
    </row>
    <row r="477" spans="4:4" ht="14.25" customHeight="1">
      <c r="D477" s="3"/>
    </row>
    <row r="478" spans="4:4" ht="14.25" customHeight="1">
      <c r="D478" s="3"/>
    </row>
    <row r="479" spans="4:4" ht="14.25" customHeight="1">
      <c r="D479" s="3"/>
    </row>
    <row r="480" spans="4:4" ht="14.25" customHeight="1">
      <c r="D480" s="3"/>
    </row>
    <row r="481" spans="4:4" ht="14.25" customHeight="1">
      <c r="D481" s="3"/>
    </row>
    <row r="482" spans="4:4" ht="14.25" customHeight="1">
      <c r="D482" s="3"/>
    </row>
    <row r="483" spans="4:4" ht="14.25" customHeight="1">
      <c r="D483" s="3"/>
    </row>
    <row r="484" spans="4:4" ht="14.25" customHeight="1">
      <c r="D484" s="3"/>
    </row>
    <row r="485" spans="4:4" ht="14.25" customHeight="1">
      <c r="D485" s="3"/>
    </row>
    <row r="486" spans="4:4" ht="14.25" customHeight="1">
      <c r="D486" s="3"/>
    </row>
    <row r="487" spans="4:4" ht="14.25" customHeight="1">
      <c r="D487" s="3"/>
    </row>
    <row r="488" spans="4:4" ht="14.25" customHeight="1">
      <c r="D488" s="3"/>
    </row>
    <row r="489" spans="4:4" ht="14.25" customHeight="1">
      <c r="D489" s="3"/>
    </row>
    <row r="490" spans="4:4" ht="14.25" customHeight="1">
      <c r="D490" s="3"/>
    </row>
    <row r="491" spans="4:4" ht="14.25" customHeight="1">
      <c r="D491" s="3"/>
    </row>
    <row r="492" spans="4:4" ht="14.25" customHeight="1">
      <c r="D492" s="3"/>
    </row>
    <row r="493" spans="4:4" ht="14.25" customHeight="1">
      <c r="D493" s="3"/>
    </row>
    <row r="494" spans="4:4" ht="14.25" customHeight="1">
      <c r="D494" s="3"/>
    </row>
    <row r="495" spans="4:4" ht="14.25" customHeight="1">
      <c r="D495" s="3"/>
    </row>
    <row r="496" spans="4:4" ht="14.25" customHeight="1">
      <c r="D496" s="3"/>
    </row>
    <row r="497" spans="4:4" ht="14.25" customHeight="1">
      <c r="D497" s="3"/>
    </row>
    <row r="498" spans="4:4" ht="14.25" customHeight="1">
      <c r="D498" s="3"/>
    </row>
    <row r="499" spans="4:4" ht="14.25" customHeight="1">
      <c r="D499" s="3"/>
    </row>
    <row r="500" spans="4:4" ht="14.25" customHeight="1">
      <c r="D500" s="3"/>
    </row>
    <row r="501" spans="4:4" ht="14.25" customHeight="1">
      <c r="D501" s="3"/>
    </row>
    <row r="502" spans="4:4" ht="14.25" customHeight="1">
      <c r="D502" s="3"/>
    </row>
    <row r="503" spans="4:4" ht="14.25" customHeight="1">
      <c r="D503" s="3"/>
    </row>
    <row r="504" spans="4:4" ht="14.25" customHeight="1">
      <c r="D504" s="3"/>
    </row>
    <row r="505" spans="4:4" ht="14.25" customHeight="1">
      <c r="D505" s="3"/>
    </row>
    <row r="506" spans="4:4" ht="14.25" customHeight="1">
      <c r="D506" s="3"/>
    </row>
    <row r="507" spans="4:4" ht="14.25" customHeight="1">
      <c r="D507" s="3"/>
    </row>
    <row r="508" spans="4:4" ht="14.25" customHeight="1">
      <c r="D508" s="3"/>
    </row>
    <row r="509" spans="4:4" ht="14.25" customHeight="1">
      <c r="D509" s="3"/>
    </row>
    <row r="510" spans="4:4" ht="14.25" customHeight="1">
      <c r="D510" s="3"/>
    </row>
    <row r="511" spans="4:4" ht="14.25" customHeight="1">
      <c r="D511" s="3"/>
    </row>
    <row r="512" spans="4:4" ht="14.25" customHeight="1">
      <c r="D512" s="3"/>
    </row>
    <row r="513" spans="4:4" ht="14.25" customHeight="1">
      <c r="D513" s="3"/>
    </row>
    <row r="514" spans="4:4" ht="14.25" customHeight="1">
      <c r="D514" s="3"/>
    </row>
    <row r="515" spans="4:4" ht="14.25" customHeight="1">
      <c r="D515" s="3"/>
    </row>
    <row r="516" spans="4:4" ht="14.25" customHeight="1">
      <c r="D516" s="3"/>
    </row>
    <row r="517" spans="4:4" ht="14.25" customHeight="1">
      <c r="D517" s="3"/>
    </row>
    <row r="518" spans="4:4" ht="14.25" customHeight="1">
      <c r="D518" s="3"/>
    </row>
    <row r="519" spans="4:4" ht="14.25" customHeight="1">
      <c r="D519" s="3"/>
    </row>
    <row r="520" spans="4:4" ht="14.25" customHeight="1">
      <c r="D520" s="3"/>
    </row>
    <row r="521" spans="4:4" ht="14.25" customHeight="1">
      <c r="D521" s="3"/>
    </row>
    <row r="522" spans="4:4" ht="14.25" customHeight="1">
      <c r="D522" s="3"/>
    </row>
    <row r="523" spans="4:4" ht="14.25" customHeight="1">
      <c r="D523" s="3"/>
    </row>
    <row r="524" spans="4:4" ht="14.25" customHeight="1">
      <c r="D524" s="3"/>
    </row>
    <row r="525" spans="4:4" ht="14.25" customHeight="1">
      <c r="D525" s="3"/>
    </row>
    <row r="526" spans="4:4" ht="14.25" customHeight="1">
      <c r="D526" s="3"/>
    </row>
    <row r="527" spans="4:4" ht="14.25" customHeight="1">
      <c r="D527" s="3"/>
    </row>
    <row r="528" spans="4:4" ht="14.25" customHeight="1">
      <c r="D528" s="3"/>
    </row>
    <row r="529" spans="4:4" ht="14.25" customHeight="1">
      <c r="D529" s="3"/>
    </row>
    <row r="530" spans="4:4" ht="14.25" customHeight="1">
      <c r="D530" s="3"/>
    </row>
    <row r="531" spans="4:4" ht="14.25" customHeight="1">
      <c r="D531" s="3"/>
    </row>
    <row r="532" spans="4:4" ht="14.25" customHeight="1">
      <c r="D532" s="3"/>
    </row>
    <row r="533" spans="4:4" ht="14.25" customHeight="1">
      <c r="D533" s="3"/>
    </row>
    <row r="534" spans="4:4" ht="14.25" customHeight="1">
      <c r="D534" s="3"/>
    </row>
    <row r="535" spans="4:4" ht="14.25" customHeight="1">
      <c r="D535" s="3"/>
    </row>
    <row r="536" spans="4:4" ht="14.25" customHeight="1">
      <c r="D536" s="3"/>
    </row>
    <row r="537" spans="4:4" ht="14.25" customHeight="1">
      <c r="D537" s="3"/>
    </row>
    <row r="538" spans="4:4" ht="14.25" customHeight="1">
      <c r="D538" s="3"/>
    </row>
    <row r="539" spans="4:4" ht="14.25" customHeight="1">
      <c r="D539" s="3"/>
    </row>
    <row r="540" spans="4:4" ht="14.25" customHeight="1">
      <c r="D540" s="3"/>
    </row>
    <row r="541" spans="4:4" ht="14.25" customHeight="1">
      <c r="D541" s="3"/>
    </row>
    <row r="542" spans="4:4" ht="14.25" customHeight="1">
      <c r="D542" s="3"/>
    </row>
    <row r="543" spans="4:4" ht="14.25" customHeight="1">
      <c r="D543" s="3"/>
    </row>
    <row r="544" spans="4:4" ht="14.25" customHeight="1">
      <c r="D544" s="3"/>
    </row>
    <row r="545" spans="4:4" ht="14.25" customHeight="1">
      <c r="D545" s="3"/>
    </row>
    <row r="546" spans="4:4" ht="14.25" customHeight="1">
      <c r="D546" s="3"/>
    </row>
    <row r="547" spans="4:4" ht="14.25" customHeight="1">
      <c r="D547" s="3"/>
    </row>
    <row r="548" spans="4:4" ht="14.25" customHeight="1">
      <c r="D548" s="3"/>
    </row>
    <row r="549" spans="4:4" ht="14.25" customHeight="1">
      <c r="D549" s="3"/>
    </row>
    <row r="550" spans="4:4" ht="14.25" customHeight="1">
      <c r="D550" s="3"/>
    </row>
    <row r="551" spans="4:4" ht="14.25" customHeight="1">
      <c r="D551" s="3"/>
    </row>
    <row r="552" spans="4:4" ht="14.25" customHeight="1">
      <c r="D552" s="3"/>
    </row>
    <row r="553" spans="4:4" ht="14.25" customHeight="1">
      <c r="D553" s="3"/>
    </row>
    <row r="554" spans="4:4" ht="14.25" customHeight="1">
      <c r="D554" s="3"/>
    </row>
    <row r="555" spans="4:4" ht="14.25" customHeight="1">
      <c r="D555" s="3"/>
    </row>
    <row r="556" spans="4:4" ht="14.25" customHeight="1">
      <c r="D556" s="3"/>
    </row>
    <row r="557" spans="4:4" ht="14.25" customHeight="1">
      <c r="D557" s="3"/>
    </row>
    <row r="558" spans="4:4" ht="14.25" customHeight="1">
      <c r="D558" s="3"/>
    </row>
    <row r="559" spans="4:4" ht="14.25" customHeight="1">
      <c r="D559" s="3"/>
    </row>
    <row r="560" spans="4:4" ht="14.25" customHeight="1">
      <c r="D560" s="3"/>
    </row>
    <row r="561" spans="4:4" ht="14.25" customHeight="1">
      <c r="D561" s="3"/>
    </row>
    <row r="562" spans="4:4" ht="14.25" customHeight="1">
      <c r="D562" s="3"/>
    </row>
    <row r="563" spans="4:4" ht="14.25" customHeight="1">
      <c r="D563" s="3"/>
    </row>
    <row r="564" spans="4:4" ht="14.25" customHeight="1">
      <c r="D564" s="3"/>
    </row>
    <row r="565" spans="4:4" ht="14.25" customHeight="1">
      <c r="D565" s="3"/>
    </row>
    <row r="566" spans="4:4" ht="14.25" customHeight="1">
      <c r="D566" s="3"/>
    </row>
    <row r="567" spans="4:4" ht="14.25" customHeight="1">
      <c r="D567" s="3"/>
    </row>
    <row r="568" spans="4:4" ht="14.25" customHeight="1">
      <c r="D568" s="3"/>
    </row>
    <row r="569" spans="4:4" ht="14.25" customHeight="1">
      <c r="D569" s="3"/>
    </row>
    <row r="570" spans="4:4" ht="14.25" customHeight="1">
      <c r="D570" s="3"/>
    </row>
    <row r="571" spans="4:4" ht="14.25" customHeight="1">
      <c r="D571" s="3"/>
    </row>
    <row r="572" spans="4:4" ht="14.25" customHeight="1">
      <c r="D572" s="3"/>
    </row>
    <row r="573" spans="4:4" ht="14.25" customHeight="1">
      <c r="D573" s="3"/>
    </row>
    <row r="574" spans="4:4" ht="14.25" customHeight="1">
      <c r="D574" s="3"/>
    </row>
    <row r="575" spans="4:4" ht="14.25" customHeight="1">
      <c r="D575" s="3"/>
    </row>
    <row r="576" spans="4:4" ht="14.25" customHeight="1">
      <c r="D576" s="3"/>
    </row>
    <row r="577" spans="4:4" ht="14.25" customHeight="1">
      <c r="D577" s="3"/>
    </row>
    <row r="578" spans="4:4" ht="14.25" customHeight="1">
      <c r="D578" s="3"/>
    </row>
    <row r="579" spans="4:4" ht="14.25" customHeight="1">
      <c r="D579" s="3"/>
    </row>
    <row r="580" spans="4:4" ht="14.25" customHeight="1">
      <c r="D580" s="3"/>
    </row>
    <row r="581" spans="4:4" ht="14.25" customHeight="1">
      <c r="D581" s="3"/>
    </row>
    <row r="582" spans="4:4" ht="14.25" customHeight="1">
      <c r="D582" s="3"/>
    </row>
    <row r="583" spans="4:4" ht="14.25" customHeight="1">
      <c r="D583" s="3"/>
    </row>
    <row r="584" spans="4:4" ht="14.25" customHeight="1">
      <c r="D584" s="3"/>
    </row>
    <row r="585" spans="4:4" ht="14.25" customHeight="1">
      <c r="D585" s="3"/>
    </row>
    <row r="586" spans="4:4" ht="14.25" customHeight="1">
      <c r="D586" s="3"/>
    </row>
    <row r="587" spans="4:4" ht="14.25" customHeight="1">
      <c r="D587" s="3"/>
    </row>
    <row r="588" spans="4:4" ht="14.25" customHeight="1">
      <c r="D588" s="3"/>
    </row>
    <row r="589" spans="4:4" ht="14.25" customHeight="1">
      <c r="D589" s="3"/>
    </row>
    <row r="590" spans="4:4" ht="14.25" customHeight="1">
      <c r="D590" s="3"/>
    </row>
    <row r="591" spans="4:4" ht="14.25" customHeight="1">
      <c r="D591" s="3"/>
    </row>
    <row r="592" spans="4:4" ht="14.25" customHeight="1">
      <c r="D592" s="3"/>
    </row>
    <row r="593" spans="4:4" ht="14.25" customHeight="1">
      <c r="D593" s="3"/>
    </row>
    <row r="594" spans="4:4" ht="14.25" customHeight="1">
      <c r="D594" s="3"/>
    </row>
    <row r="595" spans="4:4" ht="14.25" customHeight="1">
      <c r="D595" s="3"/>
    </row>
    <row r="596" spans="4:4" ht="14.25" customHeight="1">
      <c r="D596" s="3"/>
    </row>
    <row r="597" spans="4:4" ht="14.25" customHeight="1">
      <c r="D597" s="3"/>
    </row>
    <row r="598" spans="4:4" ht="14.25" customHeight="1">
      <c r="D598" s="3"/>
    </row>
    <row r="599" spans="4:4" ht="14.25" customHeight="1">
      <c r="D599" s="3"/>
    </row>
    <row r="600" spans="4:4" ht="14.25" customHeight="1">
      <c r="D600" s="3"/>
    </row>
    <row r="601" spans="4:4" ht="14.25" customHeight="1">
      <c r="D601" s="3"/>
    </row>
    <row r="602" spans="4:4" ht="14.25" customHeight="1">
      <c r="D602" s="3"/>
    </row>
    <row r="603" spans="4:4" ht="14.25" customHeight="1">
      <c r="D603" s="3"/>
    </row>
    <row r="604" spans="4:4" ht="14.25" customHeight="1">
      <c r="D604" s="3"/>
    </row>
    <row r="605" spans="4:4" ht="14.25" customHeight="1">
      <c r="D605" s="3"/>
    </row>
    <row r="606" spans="4:4" ht="14.25" customHeight="1">
      <c r="D606" s="3"/>
    </row>
    <row r="607" spans="4:4" ht="14.25" customHeight="1">
      <c r="D607" s="3"/>
    </row>
    <row r="608" spans="4:4" ht="14.25" customHeight="1">
      <c r="D608" s="3"/>
    </row>
    <row r="609" spans="4:4" ht="14.25" customHeight="1">
      <c r="D609" s="3"/>
    </row>
    <row r="610" spans="4:4" ht="14.25" customHeight="1">
      <c r="D610" s="3"/>
    </row>
    <row r="611" spans="4:4" ht="14.25" customHeight="1">
      <c r="D611" s="3"/>
    </row>
    <row r="612" spans="4:4" ht="14.25" customHeight="1">
      <c r="D612" s="3"/>
    </row>
    <row r="613" spans="4:4" ht="14.25" customHeight="1">
      <c r="D613" s="3"/>
    </row>
    <row r="614" spans="4:4" ht="14.25" customHeight="1">
      <c r="D614" s="3"/>
    </row>
    <row r="615" spans="4:4" ht="14.25" customHeight="1">
      <c r="D615" s="3"/>
    </row>
    <row r="616" spans="4:4" ht="14.25" customHeight="1">
      <c r="D616" s="3"/>
    </row>
    <row r="617" spans="4:4" ht="14.25" customHeight="1">
      <c r="D617" s="3"/>
    </row>
    <row r="618" spans="4:4" ht="14.25" customHeight="1">
      <c r="D618" s="3"/>
    </row>
    <row r="619" spans="4:4" ht="14.25" customHeight="1">
      <c r="D619" s="3"/>
    </row>
    <row r="620" spans="4:4" ht="14.25" customHeight="1">
      <c r="D620" s="3"/>
    </row>
    <row r="621" spans="4:4" ht="14.25" customHeight="1">
      <c r="D621" s="3"/>
    </row>
    <row r="622" spans="4:4" ht="14.25" customHeight="1">
      <c r="D622" s="3"/>
    </row>
    <row r="623" spans="4:4" ht="14.25" customHeight="1">
      <c r="D623" s="3"/>
    </row>
    <row r="624" spans="4:4" ht="14.25" customHeight="1">
      <c r="D624" s="3"/>
    </row>
    <row r="625" spans="4:4" ht="14.25" customHeight="1">
      <c r="D625" s="3"/>
    </row>
    <row r="626" spans="4:4" ht="14.25" customHeight="1">
      <c r="D626" s="3"/>
    </row>
    <row r="627" spans="4:4" ht="14.25" customHeight="1">
      <c r="D627" s="3"/>
    </row>
    <row r="628" spans="4:4" ht="14.25" customHeight="1">
      <c r="D628" s="3"/>
    </row>
    <row r="629" spans="4:4" ht="14.25" customHeight="1">
      <c r="D629" s="3"/>
    </row>
    <row r="630" spans="4:4" ht="14.25" customHeight="1">
      <c r="D630" s="3"/>
    </row>
    <row r="631" spans="4:4" ht="14.25" customHeight="1">
      <c r="D631" s="3"/>
    </row>
    <row r="632" spans="4:4" ht="14.25" customHeight="1">
      <c r="D632" s="3"/>
    </row>
    <row r="633" spans="4:4" ht="14.25" customHeight="1">
      <c r="D633" s="3"/>
    </row>
    <row r="634" spans="4:4" ht="14.25" customHeight="1">
      <c r="D634" s="3"/>
    </row>
    <row r="635" spans="4:4" ht="14.25" customHeight="1">
      <c r="D635" s="3"/>
    </row>
    <row r="636" spans="4:4" ht="14.25" customHeight="1">
      <c r="D636" s="3"/>
    </row>
    <row r="637" spans="4:4" ht="14.25" customHeight="1">
      <c r="D637" s="3"/>
    </row>
    <row r="638" spans="4:4" ht="14.25" customHeight="1">
      <c r="D638" s="3"/>
    </row>
    <row r="639" spans="4:4" ht="14.25" customHeight="1">
      <c r="D639" s="3"/>
    </row>
    <row r="640" spans="4:4" ht="14.25" customHeight="1">
      <c r="D640" s="3"/>
    </row>
    <row r="641" spans="4:4" ht="14.25" customHeight="1">
      <c r="D641" s="3"/>
    </row>
    <row r="642" spans="4:4" ht="14.25" customHeight="1">
      <c r="D642" s="3"/>
    </row>
    <row r="643" spans="4:4" ht="14.25" customHeight="1">
      <c r="D643" s="3"/>
    </row>
    <row r="644" spans="4:4" ht="14.25" customHeight="1">
      <c r="D644" s="3"/>
    </row>
    <row r="645" spans="4:4" ht="14.25" customHeight="1">
      <c r="D645" s="3"/>
    </row>
    <row r="646" spans="4:4" ht="14.25" customHeight="1">
      <c r="D646" s="3"/>
    </row>
    <row r="647" spans="4:4" ht="14.25" customHeight="1">
      <c r="D647" s="3"/>
    </row>
    <row r="648" spans="4:4" ht="14.25" customHeight="1">
      <c r="D648" s="3"/>
    </row>
    <row r="649" spans="4:4" ht="14.25" customHeight="1">
      <c r="D649" s="3"/>
    </row>
    <row r="650" spans="4:4" ht="14.25" customHeight="1">
      <c r="D650" s="3"/>
    </row>
    <row r="651" spans="4:4" ht="14.25" customHeight="1">
      <c r="D651" s="3"/>
    </row>
    <row r="652" spans="4:4" ht="14.25" customHeight="1">
      <c r="D652" s="3"/>
    </row>
    <row r="653" spans="4:4" ht="14.25" customHeight="1">
      <c r="D653" s="3"/>
    </row>
    <row r="654" spans="4:4" ht="14.25" customHeight="1">
      <c r="D654" s="3"/>
    </row>
    <row r="655" spans="4:4" ht="14.25" customHeight="1">
      <c r="D655" s="3"/>
    </row>
    <row r="656" spans="4:4" ht="14.25" customHeight="1">
      <c r="D656" s="3"/>
    </row>
    <row r="657" spans="4:4" ht="14.25" customHeight="1">
      <c r="D657" s="3"/>
    </row>
    <row r="658" spans="4:4" ht="14.25" customHeight="1">
      <c r="D658" s="3"/>
    </row>
    <row r="659" spans="4:4" ht="14.25" customHeight="1">
      <c r="D659" s="3"/>
    </row>
    <row r="660" spans="4:4" ht="14.25" customHeight="1">
      <c r="D660" s="3"/>
    </row>
    <row r="661" spans="4:4" ht="14.25" customHeight="1">
      <c r="D661" s="3"/>
    </row>
    <row r="662" spans="4:4" ht="14.25" customHeight="1">
      <c r="D662" s="3"/>
    </row>
    <row r="663" spans="4:4" ht="14.25" customHeight="1">
      <c r="D663" s="3"/>
    </row>
    <row r="664" spans="4:4" ht="14.25" customHeight="1">
      <c r="D664" s="3"/>
    </row>
    <row r="665" spans="4:4" ht="14.25" customHeight="1">
      <c r="D665" s="3"/>
    </row>
    <row r="666" spans="4:4" ht="14.25" customHeight="1">
      <c r="D666" s="3"/>
    </row>
    <row r="667" spans="4:4" ht="14.25" customHeight="1">
      <c r="D667" s="3"/>
    </row>
    <row r="668" spans="4:4" ht="14.25" customHeight="1">
      <c r="D668" s="3"/>
    </row>
    <row r="669" spans="4:4" ht="14.25" customHeight="1">
      <c r="D669" s="3"/>
    </row>
    <row r="670" spans="4:4" ht="14.25" customHeight="1">
      <c r="D670" s="3"/>
    </row>
    <row r="671" spans="4:4" ht="14.25" customHeight="1">
      <c r="D671" s="3"/>
    </row>
    <row r="672" spans="4:4" ht="14.25" customHeight="1">
      <c r="D672" s="3"/>
    </row>
    <row r="673" spans="4:4" ht="14.25" customHeight="1">
      <c r="D673" s="3"/>
    </row>
    <row r="674" spans="4:4" ht="14.25" customHeight="1">
      <c r="D674" s="3"/>
    </row>
    <row r="675" spans="4:4" ht="14.25" customHeight="1">
      <c r="D675" s="3"/>
    </row>
    <row r="676" spans="4:4" ht="14.25" customHeight="1">
      <c r="D676" s="3"/>
    </row>
    <row r="677" spans="4:4" ht="14.25" customHeight="1">
      <c r="D677" s="3"/>
    </row>
    <row r="678" spans="4:4" ht="14.25" customHeight="1">
      <c r="D678" s="3"/>
    </row>
    <row r="679" spans="4:4" ht="14.25" customHeight="1">
      <c r="D679" s="3"/>
    </row>
    <row r="680" spans="4:4" ht="14.25" customHeight="1">
      <c r="D680" s="3"/>
    </row>
    <row r="681" spans="4:4" ht="14.25" customHeight="1">
      <c r="D681" s="3"/>
    </row>
    <row r="682" spans="4:4" ht="14.25" customHeight="1">
      <c r="D682" s="3"/>
    </row>
    <row r="683" spans="4:4" ht="14.25" customHeight="1">
      <c r="D683" s="3"/>
    </row>
    <row r="684" spans="4:4" ht="14.25" customHeight="1">
      <c r="D684" s="3"/>
    </row>
    <row r="685" spans="4:4" ht="14.25" customHeight="1">
      <c r="D685" s="3"/>
    </row>
    <row r="686" spans="4:4" ht="14.25" customHeight="1">
      <c r="D686" s="3"/>
    </row>
    <row r="687" spans="4:4" ht="14.25" customHeight="1">
      <c r="D687" s="3"/>
    </row>
    <row r="688" spans="4:4" ht="14.25" customHeight="1">
      <c r="D688" s="3"/>
    </row>
    <row r="689" spans="4:4" ht="14.25" customHeight="1">
      <c r="D689" s="3"/>
    </row>
    <row r="690" spans="4:4" ht="14.25" customHeight="1">
      <c r="D690" s="3"/>
    </row>
    <row r="691" spans="4:4" ht="14.25" customHeight="1">
      <c r="D691" s="3"/>
    </row>
    <row r="692" spans="4:4" ht="14.25" customHeight="1">
      <c r="D692" s="3"/>
    </row>
    <row r="693" spans="4:4" ht="14.25" customHeight="1">
      <c r="D693" s="3"/>
    </row>
    <row r="694" spans="4:4" ht="14.25" customHeight="1">
      <c r="D694" s="3"/>
    </row>
    <row r="695" spans="4:4" ht="14.25" customHeight="1">
      <c r="D695" s="3"/>
    </row>
    <row r="696" spans="4:4" ht="14.25" customHeight="1">
      <c r="D696" s="3"/>
    </row>
    <row r="697" spans="4:4" ht="14.25" customHeight="1">
      <c r="D697" s="3"/>
    </row>
    <row r="698" spans="4:4" ht="14.25" customHeight="1">
      <c r="D698" s="3"/>
    </row>
    <row r="699" spans="4:4" ht="14.25" customHeight="1">
      <c r="D699" s="3"/>
    </row>
    <row r="700" spans="4:4" ht="14.25" customHeight="1">
      <c r="D700" s="3"/>
    </row>
    <row r="701" spans="4:4" ht="14.25" customHeight="1">
      <c r="D701" s="3"/>
    </row>
    <row r="702" spans="4:4" ht="14.25" customHeight="1">
      <c r="D702" s="3"/>
    </row>
    <row r="703" spans="4:4" ht="14.25" customHeight="1">
      <c r="D703" s="3"/>
    </row>
    <row r="704" spans="4:4" ht="14.25" customHeight="1">
      <c r="D704" s="3"/>
    </row>
    <row r="705" spans="4:4" ht="14.25" customHeight="1">
      <c r="D705" s="3"/>
    </row>
    <row r="706" spans="4:4" ht="14.25" customHeight="1">
      <c r="D706" s="3"/>
    </row>
    <row r="707" spans="4:4" ht="14.25" customHeight="1">
      <c r="D707" s="3"/>
    </row>
    <row r="708" spans="4:4" ht="14.25" customHeight="1">
      <c r="D708" s="3"/>
    </row>
    <row r="709" spans="4:4" ht="14.25" customHeight="1">
      <c r="D709" s="3"/>
    </row>
    <row r="710" spans="4:4" ht="14.25" customHeight="1">
      <c r="D710" s="3"/>
    </row>
    <row r="711" spans="4:4" ht="14.25" customHeight="1">
      <c r="D711" s="3"/>
    </row>
    <row r="712" spans="4:4" ht="14.25" customHeight="1">
      <c r="D712" s="3"/>
    </row>
    <row r="713" spans="4:4" ht="14.25" customHeight="1">
      <c r="D713" s="3"/>
    </row>
    <row r="714" spans="4:4" ht="14.25" customHeight="1">
      <c r="D714" s="3"/>
    </row>
    <row r="715" spans="4:4" ht="14.25" customHeight="1">
      <c r="D715" s="3"/>
    </row>
    <row r="716" spans="4:4" ht="14.25" customHeight="1">
      <c r="D716" s="3"/>
    </row>
    <row r="717" spans="4:4" ht="14.25" customHeight="1">
      <c r="D717" s="3"/>
    </row>
    <row r="718" spans="4:4" ht="14.25" customHeight="1">
      <c r="D718" s="3"/>
    </row>
    <row r="719" spans="4:4" ht="14.25" customHeight="1">
      <c r="D719" s="3"/>
    </row>
    <row r="720" spans="4:4" ht="14.25" customHeight="1">
      <c r="D720" s="3"/>
    </row>
    <row r="721" spans="4:4" ht="14.25" customHeight="1">
      <c r="D721" s="3"/>
    </row>
    <row r="722" spans="4:4" ht="14.25" customHeight="1">
      <c r="D722" s="3"/>
    </row>
    <row r="723" spans="4:4" ht="14.25" customHeight="1">
      <c r="D723" s="3"/>
    </row>
    <row r="724" spans="4:4" ht="14.25" customHeight="1">
      <c r="D724" s="3"/>
    </row>
    <row r="725" spans="4:4" ht="14.25" customHeight="1">
      <c r="D725" s="3"/>
    </row>
    <row r="726" spans="4:4" ht="14.25" customHeight="1">
      <c r="D726" s="3"/>
    </row>
    <row r="727" spans="4:4" ht="14.25" customHeight="1">
      <c r="D727" s="3"/>
    </row>
    <row r="728" spans="4:4" ht="14.25" customHeight="1">
      <c r="D728" s="3"/>
    </row>
    <row r="729" spans="4:4" ht="14.25" customHeight="1">
      <c r="D729" s="3"/>
    </row>
    <row r="730" spans="4:4" ht="14.25" customHeight="1">
      <c r="D730" s="3"/>
    </row>
    <row r="731" spans="4:4" ht="14.25" customHeight="1">
      <c r="D731" s="3"/>
    </row>
    <row r="732" spans="4:4" ht="14.25" customHeight="1">
      <c r="D732" s="3"/>
    </row>
    <row r="733" spans="4:4" ht="14.25" customHeight="1">
      <c r="D733" s="3"/>
    </row>
    <row r="734" spans="4:4" ht="14.25" customHeight="1">
      <c r="D734" s="3"/>
    </row>
    <row r="735" spans="4:4" ht="14.25" customHeight="1">
      <c r="D735" s="3"/>
    </row>
    <row r="736" spans="4:4" ht="14.25" customHeight="1">
      <c r="D736" s="3"/>
    </row>
    <row r="737" spans="4:4" ht="14.25" customHeight="1">
      <c r="D737" s="3"/>
    </row>
    <row r="738" spans="4:4" ht="14.25" customHeight="1">
      <c r="D738" s="3"/>
    </row>
    <row r="739" spans="4:4" ht="14.25" customHeight="1">
      <c r="D739" s="3"/>
    </row>
    <row r="740" spans="4:4" ht="14.25" customHeight="1">
      <c r="D740" s="3"/>
    </row>
    <row r="741" spans="4:4" ht="14.25" customHeight="1">
      <c r="D741" s="3"/>
    </row>
    <row r="742" spans="4:4" ht="14.25" customHeight="1">
      <c r="D742" s="3"/>
    </row>
    <row r="743" spans="4:4" ht="14.25" customHeight="1">
      <c r="D743" s="3"/>
    </row>
    <row r="744" spans="4:4" ht="14.25" customHeight="1">
      <c r="D744" s="3"/>
    </row>
    <row r="745" spans="4:4" ht="14.25" customHeight="1">
      <c r="D745" s="3"/>
    </row>
    <row r="746" spans="4:4" ht="14.25" customHeight="1">
      <c r="D746" s="3"/>
    </row>
    <row r="747" spans="4:4" ht="14.25" customHeight="1">
      <c r="D747" s="3"/>
    </row>
    <row r="748" spans="4:4" ht="14.25" customHeight="1">
      <c r="D748" s="3"/>
    </row>
    <row r="749" spans="4:4" ht="14.25" customHeight="1">
      <c r="D749" s="3"/>
    </row>
    <row r="750" spans="4:4" ht="14.25" customHeight="1">
      <c r="D750" s="3"/>
    </row>
    <row r="751" spans="4:4" ht="14.25" customHeight="1">
      <c r="D751" s="3"/>
    </row>
    <row r="752" spans="4:4" ht="14.25" customHeight="1">
      <c r="D752" s="3"/>
    </row>
    <row r="753" spans="4:4" ht="14.25" customHeight="1">
      <c r="D753" s="3"/>
    </row>
    <row r="754" spans="4:4" ht="14.25" customHeight="1">
      <c r="D754" s="3"/>
    </row>
    <row r="755" spans="4:4" ht="14.25" customHeight="1">
      <c r="D755" s="3"/>
    </row>
    <row r="756" spans="4:4" ht="14.25" customHeight="1">
      <c r="D756" s="3"/>
    </row>
    <row r="757" spans="4:4" ht="14.25" customHeight="1">
      <c r="D757" s="3"/>
    </row>
    <row r="758" spans="4:4" ht="14.25" customHeight="1">
      <c r="D758" s="3"/>
    </row>
    <row r="759" spans="4:4" ht="14.25" customHeight="1">
      <c r="D759" s="3"/>
    </row>
    <row r="760" spans="4:4" ht="14.25" customHeight="1">
      <c r="D760" s="3"/>
    </row>
    <row r="761" spans="4:4" ht="14.25" customHeight="1">
      <c r="D761" s="3"/>
    </row>
    <row r="762" spans="4:4" ht="14.25" customHeight="1">
      <c r="D762" s="3"/>
    </row>
    <row r="763" spans="4:4" ht="14.25" customHeight="1">
      <c r="D763" s="3"/>
    </row>
    <row r="764" spans="4:4" ht="14.25" customHeight="1">
      <c r="D764" s="3"/>
    </row>
    <row r="765" spans="4:4" ht="14.25" customHeight="1">
      <c r="D765" s="3"/>
    </row>
    <row r="766" spans="4:4" ht="14.25" customHeight="1">
      <c r="D766" s="3"/>
    </row>
    <row r="767" spans="4:4" ht="14.25" customHeight="1">
      <c r="D767" s="3"/>
    </row>
    <row r="768" spans="4:4" ht="14.25" customHeight="1">
      <c r="D768" s="3"/>
    </row>
    <row r="769" spans="4:4" ht="14.25" customHeight="1">
      <c r="D769" s="3"/>
    </row>
    <row r="770" spans="4:4" ht="14.25" customHeight="1">
      <c r="D770" s="3"/>
    </row>
    <row r="771" spans="4:4" ht="14.25" customHeight="1">
      <c r="D771" s="3"/>
    </row>
    <row r="772" spans="4:4" ht="14.25" customHeight="1">
      <c r="D772" s="3"/>
    </row>
    <row r="773" spans="4:4" ht="14.25" customHeight="1">
      <c r="D773" s="3"/>
    </row>
    <row r="774" spans="4:4" ht="14.25" customHeight="1">
      <c r="D774" s="3"/>
    </row>
    <row r="775" spans="4:4" ht="14.25" customHeight="1">
      <c r="D775" s="3"/>
    </row>
    <row r="776" spans="4:4" ht="14.25" customHeight="1">
      <c r="D776" s="3"/>
    </row>
    <row r="777" spans="4:4" ht="14.25" customHeight="1">
      <c r="D777" s="3"/>
    </row>
    <row r="778" spans="4:4" ht="14.25" customHeight="1">
      <c r="D778" s="3"/>
    </row>
    <row r="779" spans="4:4" ht="14.25" customHeight="1">
      <c r="D779" s="3"/>
    </row>
    <row r="780" spans="4:4" ht="14.25" customHeight="1">
      <c r="D780" s="3"/>
    </row>
    <row r="781" spans="4:4" ht="14.25" customHeight="1">
      <c r="D781" s="3"/>
    </row>
    <row r="782" spans="4:4" ht="14.25" customHeight="1">
      <c r="D782" s="3"/>
    </row>
    <row r="783" spans="4:4" ht="14.25" customHeight="1">
      <c r="D783" s="3"/>
    </row>
    <row r="784" spans="4:4" ht="14.25" customHeight="1">
      <c r="D784" s="3"/>
    </row>
    <row r="785" spans="4:4" ht="14.25" customHeight="1">
      <c r="D785" s="3"/>
    </row>
    <row r="786" spans="4:4" ht="14.25" customHeight="1">
      <c r="D786" s="3"/>
    </row>
    <row r="787" spans="4:4" ht="14.25" customHeight="1">
      <c r="D787" s="3"/>
    </row>
    <row r="788" spans="4:4" ht="14.25" customHeight="1">
      <c r="D788" s="3"/>
    </row>
    <row r="789" spans="4:4" ht="14.25" customHeight="1">
      <c r="D789" s="3"/>
    </row>
    <row r="790" spans="4:4" ht="14.25" customHeight="1">
      <c r="D790" s="3"/>
    </row>
    <row r="791" spans="4:4" ht="14.25" customHeight="1">
      <c r="D791" s="3"/>
    </row>
    <row r="792" spans="4:4" ht="14.25" customHeight="1">
      <c r="D792" s="3"/>
    </row>
    <row r="793" spans="4:4" ht="14.25" customHeight="1">
      <c r="D793" s="3"/>
    </row>
    <row r="794" spans="4:4" ht="14.25" customHeight="1">
      <c r="D794" s="3"/>
    </row>
    <row r="795" spans="4:4" ht="14.25" customHeight="1">
      <c r="D795" s="3"/>
    </row>
    <row r="796" spans="4:4" ht="14.25" customHeight="1">
      <c r="D796" s="3"/>
    </row>
    <row r="797" spans="4:4" ht="14.25" customHeight="1">
      <c r="D797" s="3"/>
    </row>
    <row r="798" spans="4:4" ht="14.25" customHeight="1">
      <c r="D798" s="3"/>
    </row>
    <row r="799" spans="4:4" ht="14.25" customHeight="1">
      <c r="D799" s="3"/>
    </row>
    <row r="800" spans="4:4" ht="14.25" customHeight="1">
      <c r="D800" s="3"/>
    </row>
    <row r="801" spans="4:4" ht="14.25" customHeight="1">
      <c r="D801" s="3"/>
    </row>
    <row r="802" spans="4:4" ht="14.25" customHeight="1">
      <c r="D802" s="3"/>
    </row>
    <row r="803" spans="4:4" ht="14.25" customHeight="1">
      <c r="D803" s="3"/>
    </row>
    <row r="804" spans="4:4" ht="14.25" customHeight="1">
      <c r="D804" s="3"/>
    </row>
    <row r="805" spans="4:4" ht="14.25" customHeight="1">
      <c r="D805" s="3"/>
    </row>
    <row r="806" spans="4:4" ht="14.25" customHeight="1">
      <c r="D806" s="3"/>
    </row>
    <row r="807" spans="4:4" ht="14.25" customHeight="1">
      <c r="D807" s="3"/>
    </row>
    <row r="808" spans="4:4" ht="14.25" customHeight="1">
      <c r="D808" s="3"/>
    </row>
    <row r="809" spans="4:4" ht="14.25" customHeight="1">
      <c r="D809" s="3"/>
    </row>
    <row r="810" spans="4:4" ht="14.25" customHeight="1">
      <c r="D810" s="3"/>
    </row>
    <row r="811" spans="4:4" ht="14.25" customHeight="1">
      <c r="D811" s="3"/>
    </row>
    <row r="812" spans="4:4" ht="14.25" customHeight="1">
      <c r="D812" s="3"/>
    </row>
    <row r="813" spans="4:4" ht="14.25" customHeight="1">
      <c r="D813" s="3"/>
    </row>
    <row r="814" spans="4:4" ht="14.25" customHeight="1">
      <c r="D814" s="3"/>
    </row>
    <row r="815" spans="4:4" ht="14.25" customHeight="1">
      <c r="D815" s="3"/>
    </row>
    <row r="816" spans="4:4" ht="14.25" customHeight="1">
      <c r="D816" s="3"/>
    </row>
    <row r="817" spans="4:4" ht="14.25" customHeight="1">
      <c r="D817" s="3"/>
    </row>
    <row r="818" spans="4:4" ht="14.25" customHeight="1">
      <c r="D818" s="3"/>
    </row>
    <row r="819" spans="4:4" ht="14.25" customHeight="1">
      <c r="D819" s="3"/>
    </row>
    <row r="820" spans="4:4" ht="14.25" customHeight="1">
      <c r="D820" s="3"/>
    </row>
    <row r="821" spans="4:4" ht="14.25" customHeight="1">
      <c r="D821" s="3"/>
    </row>
    <row r="822" spans="4:4" ht="14.25" customHeight="1">
      <c r="D822" s="3"/>
    </row>
    <row r="823" spans="4:4" ht="14.25" customHeight="1">
      <c r="D823" s="3"/>
    </row>
    <row r="824" spans="4:4" ht="14.25" customHeight="1">
      <c r="D824" s="3"/>
    </row>
    <row r="825" spans="4:4" ht="14.25" customHeight="1">
      <c r="D825" s="3"/>
    </row>
    <row r="826" spans="4:4" ht="14.25" customHeight="1">
      <c r="D826" s="3"/>
    </row>
    <row r="827" spans="4:4" ht="14.25" customHeight="1">
      <c r="D827" s="3"/>
    </row>
    <row r="828" spans="4:4" ht="14.25" customHeight="1">
      <c r="D828" s="3"/>
    </row>
    <row r="829" spans="4:4" ht="14.25" customHeight="1">
      <c r="D829" s="3"/>
    </row>
    <row r="830" spans="4:4" ht="14.25" customHeight="1">
      <c r="D830" s="3"/>
    </row>
    <row r="831" spans="4:4" ht="14.25" customHeight="1">
      <c r="D831" s="3"/>
    </row>
    <row r="832" spans="4:4" ht="14.25" customHeight="1">
      <c r="D832" s="3"/>
    </row>
    <row r="833" spans="4:4" ht="14.25" customHeight="1">
      <c r="D833" s="3"/>
    </row>
    <row r="834" spans="4:4" ht="14.25" customHeight="1">
      <c r="D834" s="3"/>
    </row>
    <row r="835" spans="4:4" ht="14.25" customHeight="1">
      <c r="D835" s="3"/>
    </row>
    <row r="836" spans="4:4" ht="14.25" customHeight="1">
      <c r="D836" s="3"/>
    </row>
    <row r="837" spans="4:4" ht="14.25" customHeight="1">
      <c r="D837" s="3"/>
    </row>
    <row r="838" spans="4:4" ht="14.25" customHeight="1">
      <c r="D838" s="3"/>
    </row>
    <row r="839" spans="4:4" ht="14.25" customHeight="1">
      <c r="D839" s="3"/>
    </row>
    <row r="840" spans="4:4" ht="14.25" customHeight="1">
      <c r="D840" s="3"/>
    </row>
    <row r="841" spans="4:4" ht="14.25" customHeight="1">
      <c r="D841" s="3"/>
    </row>
    <row r="842" spans="4:4" ht="14.25" customHeight="1">
      <c r="D842" s="3"/>
    </row>
    <row r="843" spans="4:4" ht="14.25" customHeight="1">
      <c r="D843" s="3"/>
    </row>
    <row r="844" spans="4:4" ht="14.25" customHeight="1">
      <c r="D844" s="3"/>
    </row>
    <row r="845" spans="4:4" ht="14.25" customHeight="1">
      <c r="D845" s="3"/>
    </row>
    <row r="846" spans="4:4" ht="14.25" customHeight="1">
      <c r="D846" s="3"/>
    </row>
    <row r="847" spans="4:4" ht="14.25" customHeight="1">
      <c r="D847" s="3"/>
    </row>
    <row r="848" spans="4:4" ht="14.25" customHeight="1">
      <c r="D848" s="3"/>
    </row>
    <row r="849" spans="4:4" ht="14.25" customHeight="1">
      <c r="D849" s="3"/>
    </row>
    <row r="850" spans="4:4" ht="14.25" customHeight="1">
      <c r="D850" s="3"/>
    </row>
    <row r="851" spans="4:4" ht="14.25" customHeight="1">
      <c r="D851" s="3"/>
    </row>
    <row r="852" spans="4:4" ht="14.25" customHeight="1">
      <c r="D852" s="3"/>
    </row>
    <row r="853" spans="4:4" ht="14.25" customHeight="1">
      <c r="D853" s="3"/>
    </row>
    <row r="854" spans="4:4" ht="14.25" customHeight="1">
      <c r="D854" s="3"/>
    </row>
    <row r="855" spans="4:4" ht="14.25" customHeight="1">
      <c r="D855" s="3"/>
    </row>
    <row r="856" spans="4:4" ht="14.25" customHeight="1">
      <c r="D856" s="3"/>
    </row>
    <row r="857" spans="4:4" ht="14.25" customHeight="1">
      <c r="D857" s="3"/>
    </row>
    <row r="858" spans="4:4" ht="14.25" customHeight="1">
      <c r="D858" s="3"/>
    </row>
    <row r="859" spans="4:4" ht="14.25" customHeight="1">
      <c r="D859" s="3"/>
    </row>
    <row r="860" spans="4:4" ht="14.25" customHeight="1">
      <c r="D860" s="3"/>
    </row>
    <row r="861" spans="4:4" ht="14.25" customHeight="1">
      <c r="D861" s="3"/>
    </row>
    <row r="862" spans="4:4" ht="14.25" customHeight="1">
      <c r="D862" s="3"/>
    </row>
    <row r="863" spans="4:4" ht="14.25" customHeight="1">
      <c r="D863" s="3"/>
    </row>
    <row r="864" spans="4:4" ht="14.25" customHeight="1">
      <c r="D864" s="3"/>
    </row>
    <row r="865" spans="4:4" ht="14.25" customHeight="1">
      <c r="D865" s="3"/>
    </row>
    <row r="866" spans="4:4" ht="14.25" customHeight="1">
      <c r="D866" s="3"/>
    </row>
    <row r="867" spans="4:4" ht="14.25" customHeight="1">
      <c r="D867" s="3"/>
    </row>
    <row r="868" spans="4:4" ht="14.25" customHeight="1">
      <c r="D868" s="3"/>
    </row>
    <row r="869" spans="4:4" ht="14.25" customHeight="1">
      <c r="D869" s="3"/>
    </row>
    <row r="870" spans="4:4" ht="14.25" customHeight="1">
      <c r="D870" s="3"/>
    </row>
    <row r="871" spans="4:4" ht="14.25" customHeight="1">
      <c r="D871" s="3"/>
    </row>
    <row r="872" spans="4:4" ht="14.25" customHeight="1">
      <c r="D872" s="3"/>
    </row>
    <row r="873" spans="4:4" ht="14.25" customHeight="1">
      <c r="D873" s="3"/>
    </row>
    <row r="874" spans="4:4" ht="14.25" customHeight="1">
      <c r="D874" s="3"/>
    </row>
    <row r="875" spans="4:4" ht="14.25" customHeight="1">
      <c r="D875" s="3"/>
    </row>
    <row r="876" spans="4:4" ht="14.25" customHeight="1">
      <c r="D876" s="3"/>
    </row>
    <row r="877" spans="4:4" ht="14.25" customHeight="1">
      <c r="D877" s="3"/>
    </row>
    <row r="878" spans="4:4" ht="14.25" customHeight="1">
      <c r="D878" s="3"/>
    </row>
    <row r="879" spans="4:4" ht="14.25" customHeight="1">
      <c r="D879" s="3"/>
    </row>
    <row r="880" spans="4:4" ht="14.25" customHeight="1">
      <c r="D880" s="3"/>
    </row>
    <row r="881" spans="4:4" ht="14.25" customHeight="1">
      <c r="D881" s="3"/>
    </row>
    <row r="882" spans="4:4" ht="14.25" customHeight="1">
      <c r="D882" s="3"/>
    </row>
    <row r="883" spans="4:4" ht="14.25" customHeight="1">
      <c r="D883" s="3"/>
    </row>
    <row r="884" spans="4:4" ht="14.25" customHeight="1">
      <c r="D884" s="3"/>
    </row>
    <row r="885" spans="4:4" ht="14.25" customHeight="1">
      <c r="D885" s="3"/>
    </row>
    <row r="886" spans="4:4" ht="14.25" customHeight="1">
      <c r="D886" s="3"/>
    </row>
    <row r="887" spans="4:4" ht="14.25" customHeight="1">
      <c r="D887" s="3"/>
    </row>
    <row r="888" spans="4:4" ht="14.25" customHeight="1">
      <c r="D888" s="3"/>
    </row>
    <row r="889" spans="4:4" ht="14.25" customHeight="1">
      <c r="D889" s="3"/>
    </row>
    <row r="890" spans="4:4" ht="14.25" customHeight="1">
      <c r="D890" s="3"/>
    </row>
    <row r="891" spans="4:4" ht="14.25" customHeight="1">
      <c r="D891" s="3"/>
    </row>
    <row r="892" spans="4:4" ht="14.25" customHeight="1">
      <c r="D892" s="3"/>
    </row>
    <row r="893" spans="4:4" ht="14.25" customHeight="1">
      <c r="D893" s="3"/>
    </row>
    <row r="894" spans="4:4" ht="14.25" customHeight="1">
      <c r="D894" s="3"/>
    </row>
    <row r="895" spans="4:4" ht="14.25" customHeight="1">
      <c r="D895" s="3"/>
    </row>
    <row r="896" spans="4:4" ht="14.25" customHeight="1">
      <c r="D896" s="3"/>
    </row>
    <row r="897" spans="4:4" ht="14.25" customHeight="1">
      <c r="D897" s="3"/>
    </row>
    <row r="898" spans="4:4" ht="14.25" customHeight="1">
      <c r="D898" s="3"/>
    </row>
    <row r="899" spans="4:4" ht="14.25" customHeight="1">
      <c r="D899" s="3"/>
    </row>
    <row r="900" spans="4:4" ht="14.25" customHeight="1">
      <c r="D900" s="3"/>
    </row>
    <row r="901" spans="4:4" ht="14.25" customHeight="1">
      <c r="D901" s="3"/>
    </row>
    <row r="902" spans="4:4" ht="14.25" customHeight="1">
      <c r="D902" s="3"/>
    </row>
    <row r="903" spans="4:4" ht="14.25" customHeight="1">
      <c r="D903" s="3"/>
    </row>
    <row r="904" spans="4:4" ht="14.25" customHeight="1">
      <c r="D904" s="3"/>
    </row>
    <row r="905" spans="4:4" ht="14.25" customHeight="1">
      <c r="D905" s="3"/>
    </row>
    <row r="906" spans="4:4" ht="14.25" customHeight="1">
      <c r="D906" s="3"/>
    </row>
    <row r="907" spans="4:4" ht="14.25" customHeight="1">
      <c r="D907" s="3"/>
    </row>
    <row r="908" spans="4:4" ht="14.25" customHeight="1">
      <c r="D908" s="3"/>
    </row>
    <row r="909" spans="4:4" ht="14.25" customHeight="1">
      <c r="D909" s="3"/>
    </row>
    <row r="910" spans="4:4" ht="14.25" customHeight="1">
      <c r="D910" s="3"/>
    </row>
    <row r="911" spans="4:4" ht="14.25" customHeight="1">
      <c r="D911" s="3"/>
    </row>
    <row r="912" spans="4:4" ht="14.25" customHeight="1">
      <c r="D912" s="3"/>
    </row>
    <row r="913" spans="4:4" ht="14.25" customHeight="1">
      <c r="D913" s="3"/>
    </row>
    <row r="914" spans="4:4" ht="14.25" customHeight="1">
      <c r="D914" s="3"/>
    </row>
    <row r="915" spans="4:4" ht="14.25" customHeight="1">
      <c r="D915" s="3"/>
    </row>
    <row r="916" spans="4:4" ht="14.25" customHeight="1">
      <c r="D916" s="3"/>
    </row>
    <row r="917" spans="4:4" ht="14.25" customHeight="1">
      <c r="D917" s="3"/>
    </row>
    <row r="918" spans="4:4" ht="14.25" customHeight="1">
      <c r="D918" s="3"/>
    </row>
    <row r="919" spans="4:4" ht="14.25" customHeight="1">
      <c r="D919" s="3"/>
    </row>
    <row r="920" spans="4:4" ht="14.25" customHeight="1">
      <c r="D920" s="3"/>
    </row>
    <row r="921" spans="4:4" ht="14.25" customHeight="1">
      <c r="D921" s="3"/>
    </row>
    <row r="922" spans="4:4" ht="14.25" customHeight="1">
      <c r="D922" s="3"/>
    </row>
    <row r="923" spans="4:4" ht="14.25" customHeight="1">
      <c r="D923" s="3"/>
    </row>
    <row r="924" spans="4:4" ht="14.25" customHeight="1">
      <c r="D924" s="3"/>
    </row>
    <row r="925" spans="4:4" ht="14.25" customHeight="1">
      <c r="D925" s="3"/>
    </row>
    <row r="926" spans="4:4" ht="14.25" customHeight="1">
      <c r="D926" s="3"/>
    </row>
    <row r="927" spans="4:4" ht="14.25" customHeight="1">
      <c r="D927" s="3"/>
    </row>
    <row r="928" spans="4:4" ht="14.25" customHeight="1">
      <c r="D928" s="3"/>
    </row>
    <row r="929" spans="4:4" ht="14.25" customHeight="1">
      <c r="D929" s="3"/>
    </row>
    <row r="930" spans="4:4" ht="14.25" customHeight="1">
      <c r="D930" s="3"/>
    </row>
    <row r="931" spans="4:4" ht="14.25" customHeight="1">
      <c r="D931" s="3"/>
    </row>
    <row r="932" spans="4:4" ht="14.25" customHeight="1">
      <c r="D932" s="3"/>
    </row>
    <row r="933" spans="4:4" ht="14.25" customHeight="1">
      <c r="D933" s="3"/>
    </row>
    <row r="934" spans="4:4" ht="14.25" customHeight="1">
      <c r="D934" s="3"/>
    </row>
    <row r="935" spans="4:4" ht="14.25" customHeight="1">
      <c r="D935" s="3"/>
    </row>
    <row r="936" spans="4:4" ht="14.25" customHeight="1">
      <c r="D936" s="3"/>
    </row>
    <row r="937" spans="4:4" ht="14.25" customHeight="1">
      <c r="D937" s="3"/>
    </row>
    <row r="938" spans="4:4" ht="14.25" customHeight="1">
      <c r="D938" s="3"/>
    </row>
    <row r="939" spans="4:4" ht="14.25" customHeight="1">
      <c r="D939" s="3"/>
    </row>
    <row r="940" spans="4:4" ht="14.25" customHeight="1">
      <c r="D940" s="3"/>
    </row>
    <row r="941" spans="4:4" ht="14.25" customHeight="1">
      <c r="D941" s="3"/>
    </row>
    <row r="942" spans="4:4" ht="14.25" customHeight="1">
      <c r="D942" s="3"/>
    </row>
    <row r="943" spans="4:4" ht="14.25" customHeight="1">
      <c r="D943" s="3"/>
    </row>
    <row r="944" spans="4:4" ht="14.25" customHeight="1">
      <c r="D944" s="3"/>
    </row>
    <row r="945" spans="4:4" ht="14.25" customHeight="1">
      <c r="D945" s="3"/>
    </row>
    <row r="946" spans="4:4" ht="14.25" customHeight="1">
      <c r="D946" s="3"/>
    </row>
    <row r="947" spans="4:4" ht="14.25" customHeight="1">
      <c r="D947" s="3"/>
    </row>
    <row r="948" spans="4:4" ht="14.25" customHeight="1">
      <c r="D948" s="3"/>
    </row>
    <row r="949" spans="4:4" ht="14.25" customHeight="1">
      <c r="D949" s="3"/>
    </row>
    <row r="950" spans="4:4" ht="14.25" customHeight="1">
      <c r="D950" s="3"/>
    </row>
    <row r="951" spans="4:4" ht="14.25" customHeight="1">
      <c r="D951" s="3"/>
    </row>
    <row r="952" spans="4:4" ht="14.25" customHeight="1">
      <c r="D952" s="3"/>
    </row>
    <row r="953" spans="4:4" ht="14.25" customHeight="1">
      <c r="D953" s="3"/>
    </row>
    <row r="954" spans="4:4" ht="14.25" customHeight="1">
      <c r="D954" s="3"/>
    </row>
    <row r="955" spans="4:4" ht="14.25" customHeight="1">
      <c r="D955" s="3"/>
    </row>
    <row r="956" spans="4:4" ht="14.25" customHeight="1">
      <c r="D956" s="3"/>
    </row>
    <row r="957" spans="4:4" ht="14.25" customHeight="1">
      <c r="D957" s="3"/>
    </row>
    <row r="958" spans="4:4" ht="14.25" customHeight="1">
      <c r="D958" s="3"/>
    </row>
    <row r="959" spans="4:4" ht="14.25" customHeight="1">
      <c r="D959" s="3"/>
    </row>
    <row r="960" spans="4:4" ht="14.25" customHeight="1">
      <c r="D960" s="3"/>
    </row>
    <row r="961" spans="4:4" ht="14.25" customHeight="1">
      <c r="D961" s="3"/>
    </row>
    <row r="962" spans="4:4" ht="14.25" customHeight="1">
      <c r="D962" s="3"/>
    </row>
    <row r="963" spans="4:4" ht="14.25" customHeight="1">
      <c r="D963" s="3"/>
    </row>
    <row r="964" spans="4:4" ht="14.25" customHeight="1">
      <c r="D964" s="3"/>
    </row>
    <row r="965" spans="4:4" ht="14.25" customHeight="1">
      <c r="D965" s="3"/>
    </row>
    <row r="966" spans="4:4" ht="14.25" customHeight="1">
      <c r="D966" s="3"/>
    </row>
    <row r="967" spans="4:4" ht="14.25" customHeight="1">
      <c r="D967" s="3"/>
    </row>
    <row r="968" spans="4:4" ht="14.25" customHeight="1">
      <c r="D968" s="3"/>
    </row>
    <row r="969" spans="4:4" ht="14.25" customHeight="1">
      <c r="D969" s="3"/>
    </row>
    <row r="970" spans="4:4" ht="14.25" customHeight="1">
      <c r="D970" s="3"/>
    </row>
    <row r="971" spans="4:4" ht="14.25" customHeight="1">
      <c r="D971" s="3"/>
    </row>
    <row r="972" spans="4:4" ht="14.25" customHeight="1">
      <c r="D972" s="3"/>
    </row>
    <row r="973" spans="4:4" ht="14.25" customHeight="1">
      <c r="D973" s="3"/>
    </row>
    <row r="974" spans="4:4" ht="14.25" customHeight="1">
      <c r="D974" s="3"/>
    </row>
    <row r="975" spans="4:4" ht="14.25" customHeight="1">
      <c r="D975" s="3"/>
    </row>
    <row r="976" spans="4:4" ht="14.25" customHeight="1">
      <c r="D976" s="3"/>
    </row>
    <row r="977" spans="4:4" ht="14.25" customHeight="1">
      <c r="D977" s="3"/>
    </row>
    <row r="978" spans="4:4" ht="14.25" customHeight="1">
      <c r="D978" s="3"/>
    </row>
    <row r="979" spans="4:4" ht="14.25" customHeight="1">
      <c r="D979" s="3"/>
    </row>
    <row r="980" spans="4:4" ht="14.25" customHeight="1">
      <c r="D980" s="3"/>
    </row>
    <row r="981" spans="4:4" ht="14.25" customHeight="1">
      <c r="D981" s="3"/>
    </row>
    <row r="982" spans="4:4" ht="14.25" customHeight="1">
      <c r="D982" s="3"/>
    </row>
    <row r="983" spans="4:4" ht="14.25" customHeight="1">
      <c r="D983" s="3"/>
    </row>
    <row r="984" spans="4:4" ht="14.25" customHeight="1">
      <c r="D984" s="3"/>
    </row>
    <row r="985" spans="4:4" ht="14.25" customHeight="1">
      <c r="D985" s="3"/>
    </row>
    <row r="986" spans="4:4" ht="14.25" customHeight="1">
      <c r="D986" s="3"/>
    </row>
    <row r="987" spans="4:4" ht="14.25" customHeight="1">
      <c r="D987" s="3"/>
    </row>
    <row r="988" spans="4:4" ht="14.25" customHeight="1">
      <c r="D988" s="3"/>
    </row>
    <row r="989" spans="4:4" ht="14.25" customHeight="1">
      <c r="D989" s="3"/>
    </row>
    <row r="990" spans="4:4" ht="14.25" customHeight="1">
      <c r="D990" s="3"/>
    </row>
    <row r="991" spans="4:4" ht="14.25" customHeight="1">
      <c r="D991" s="3"/>
    </row>
    <row r="992" spans="4:4" ht="14.25" customHeight="1">
      <c r="D992" s="3"/>
    </row>
    <row r="993" spans="4:4" ht="14.25" customHeight="1">
      <c r="D993" s="3"/>
    </row>
    <row r="994" spans="4:4" ht="14.25" customHeight="1">
      <c r="D994" s="3"/>
    </row>
    <row r="995" spans="4:4" ht="14.25" customHeight="1">
      <c r="D995" s="3"/>
    </row>
    <row r="996" spans="4:4" ht="14.25" customHeight="1">
      <c r="D996" s="3"/>
    </row>
    <row r="997" spans="4:4" ht="14.25" customHeight="1">
      <c r="D997" s="3"/>
    </row>
    <row r="998" spans="4:4" ht="14.25" customHeight="1">
      <c r="D998" s="3"/>
    </row>
    <row r="999" spans="4:4" ht="14.25" customHeight="1">
      <c r="D999" s="3"/>
    </row>
    <row r="1000" spans="4:4" ht="14.25" customHeight="1">
      <c r="D1000" s="3"/>
    </row>
    <row r="1001" spans="4:4" ht="14.25" customHeight="1">
      <c r="D1001" s="3"/>
    </row>
    <row r="1002" spans="4:4" ht="14.25" customHeight="1">
      <c r="D1002" s="3"/>
    </row>
    <row r="1003" spans="4:4" ht="14.25" customHeight="1">
      <c r="D1003" s="3"/>
    </row>
    <row r="1004" spans="4:4" ht="14.25" customHeight="1">
      <c r="D1004" s="3"/>
    </row>
    <row r="1005" spans="4:4" ht="14.25" customHeight="1">
      <c r="D1005" s="3"/>
    </row>
    <row r="1006" spans="4:4" ht="14.25" customHeight="1">
      <c r="D1006" s="3"/>
    </row>
    <row r="1007" spans="4:4" ht="14.25" customHeight="1">
      <c r="D1007" s="3"/>
    </row>
    <row r="1008" spans="4:4" ht="14.25" customHeight="1">
      <c r="D1008" s="3"/>
    </row>
    <row r="1009" spans="4:4" ht="14.25" customHeight="1">
      <c r="D1009" s="3"/>
    </row>
    <row r="1010" spans="4:4" ht="14.25" customHeight="1">
      <c r="D1010" s="3"/>
    </row>
    <row r="1011" spans="4:4" ht="14.25" customHeight="1">
      <c r="D1011" s="3"/>
    </row>
    <row r="1012" spans="4:4" ht="14.25" customHeight="1">
      <c r="D1012" s="3"/>
    </row>
    <row r="1013" spans="4:4" ht="14.25" customHeight="1">
      <c r="D1013" s="3"/>
    </row>
    <row r="1014" spans="4:4" ht="14.25" customHeight="1">
      <c r="D1014" s="3"/>
    </row>
    <row r="1015" spans="4:4" ht="14.25" customHeight="1">
      <c r="D1015" s="3"/>
    </row>
  </sheetData>
  <mergeCells count="6">
    <mergeCell ref="B45:C45"/>
    <mergeCell ref="B1:C1"/>
    <mergeCell ref="B3:C3"/>
    <mergeCell ref="B23:C23"/>
    <mergeCell ref="B30:C30"/>
    <mergeCell ref="B41:C41"/>
  </mergeCells>
  <printOptions horizontalCentered="1"/>
  <pageMargins left="0.70833333333333304" right="0.70833333333333304" top="0.74791666666666701" bottom="0.74791666666666701" header="0.511811023622047" footer="0.511811023622047"/>
  <pageSetup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B39" sqref="A1:B39"/>
    </sheetView>
  </sheetViews>
  <sheetFormatPr defaultColWidth="9" defaultRowHeight="14.25"/>
  <cols>
    <col min="1" max="1" width="9.5" customWidth="1"/>
    <col min="2" max="2" width="52.25" customWidth="1"/>
  </cols>
  <sheetData>
    <row r="1" spans="1:2" ht="15" customHeight="1">
      <c r="A1" s="169" t="s">
        <v>491</v>
      </c>
      <c r="B1" s="169"/>
    </row>
    <row r="2" spans="1:2" ht="15">
      <c r="A2" s="139" t="s">
        <v>492</v>
      </c>
      <c r="B2" s="139" t="s">
        <v>493</v>
      </c>
    </row>
    <row r="3" spans="1:2" ht="15">
      <c r="A3" s="139">
        <v>1</v>
      </c>
      <c r="B3" s="139" t="s">
        <v>494</v>
      </c>
    </row>
    <row r="4" spans="1:2" ht="15">
      <c r="A4" s="140" t="s">
        <v>13</v>
      </c>
      <c r="B4" s="140" t="s">
        <v>495</v>
      </c>
    </row>
    <row r="5" spans="1:2" ht="15">
      <c r="A5" s="140" t="s">
        <v>197</v>
      </c>
      <c r="B5" s="140" t="s">
        <v>496</v>
      </c>
    </row>
    <row r="6" spans="1:2" ht="15">
      <c r="A6" s="140" t="s">
        <v>202</v>
      </c>
      <c r="B6" s="140" t="s">
        <v>497</v>
      </c>
    </row>
    <row r="7" spans="1:2" ht="15">
      <c r="A7" s="139">
        <v>2</v>
      </c>
      <c r="B7" s="139" t="s">
        <v>498</v>
      </c>
    </row>
    <row r="8" spans="1:2" ht="15">
      <c r="A8" s="140" t="s">
        <v>227</v>
      </c>
      <c r="B8" s="140" t="s">
        <v>499</v>
      </c>
    </row>
    <row r="9" spans="1:2" ht="15">
      <c r="A9" s="140" t="s">
        <v>248</v>
      </c>
      <c r="B9" s="140" t="s">
        <v>500</v>
      </c>
    </row>
    <row r="10" spans="1:2" ht="15">
      <c r="A10" s="140" t="s">
        <v>251</v>
      </c>
      <c r="B10" s="140" t="s">
        <v>501</v>
      </c>
    </row>
    <row r="11" spans="1:2" ht="15">
      <c r="A11" s="140" t="s">
        <v>255</v>
      </c>
      <c r="B11" s="140" t="s">
        <v>502</v>
      </c>
    </row>
    <row r="12" spans="1:2" ht="15">
      <c r="A12" s="140" t="s">
        <v>257</v>
      </c>
      <c r="B12" s="140" t="s">
        <v>503</v>
      </c>
    </row>
    <row r="13" spans="1:2" ht="15">
      <c r="A13" s="140" t="s">
        <v>504</v>
      </c>
      <c r="B13" s="140" t="s">
        <v>505</v>
      </c>
    </row>
    <row r="14" spans="1:2" ht="15">
      <c r="A14" s="140" t="s">
        <v>506</v>
      </c>
      <c r="B14" s="141" t="s">
        <v>507</v>
      </c>
    </row>
    <row r="15" spans="1:2" ht="15">
      <c r="A15" s="140" t="s">
        <v>508</v>
      </c>
      <c r="B15" s="140" t="s">
        <v>509</v>
      </c>
    </row>
    <row r="16" spans="1:2" ht="15">
      <c r="A16" s="140" t="s">
        <v>510</v>
      </c>
      <c r="B16" s="141" t="s">
        <v>511</v>
      </c>
    </row>
    <row r="17" spans="1:2" ht="15">
      <c r="A17" s="140" t="s">
        <v>512</v>
      </c>
      <c r="B17" s="140" t="s">
        <v>513</v>
      </c>
    </row>
    <row r="18" spans="1:2" ht="15">
      <c r="A18" s="139">
        <v>3</v>
      </c>
      <c r="B18" s="139" t="s">
        <v>514</v>
      </c>
    </row>
    <row r="19" spans="1:2" ht="15">
      <c r="A19" s="140" t="s">
        <v>261</v>
      </c>
      <c r="B19" s="140" t="s">
        <v>515</v>
      </c>
    </row>
    <row r="20" spans="1:2" ht="15">
      <c r="A20" s="139">
        <v>4</v>
      </c>
      <c r="B20" s="139" t="s">
        <v>516</v>
      </c>
    </row>
    <row r="21" spans="1:2" ht="15">
      <c r="A21" s="140" t="s">
        <v>517</v>
      </c>
      <c r="B21" s="140" t="s">
        <v>518</v>
      </c>
    </row>
    <row r="22" spans="1:2" ht="15">
      <c r="A22" s="139">
        <v>5</v>
      </c>
      <c r="B22" s="139" t="s">
        <v>519</v>
      </c>
    </row>
    <row r="23" spans="1:2" ht="15">
      <c r="A23" s="140" t="s">
        <v>367</v>
      </c>
      <c r="B23" s="140" t="s">
        <v>432</v>
      </c>
    </row>
    <row r="24" spans="1:2" ht="15">
      <c r="A24" s="140" t="s">
        <v>520</v>
      </c>
      <c r="B24" s="140" t="s">
        <v>521</v>
      </c>
    </row>
    <row r="25" spans="1:2" ht="15">
      <c r="A25" s="139">
        <v>6</v>
      </c>
      <c r="B25" s="139" t="s">
        <v>522</v>
      </c>
    </row>
    <row r="26" spans="1:2" ht="15">
      <c r="A26" s="140" t="s">
        <v>523</v>
      </c>
      <c r="B26" s="140" t="s">
        <v>524</v>
      </c>
    </row>
    <row r="27" spans="1:2" ht="15">
      <c r="A27" s="140" t="s">
        <v>525</v>
      </c>
      <c r="B27" s="140" t="s">
        <v>526</v>
      </c>
    </row>
    <row r="28" spans="1:2" ht="15">
      <c r="A28" s="139">
        <v>7</v>
      </c>
      <c r="B28" s="139" t="s">
        <v>527</v>
      </c>
    </row>
    <row r="29" spans="1:2" ht="15">
      <c r="A29" s="140" t="s">
        <v>528</v>
      </c>
      <c r="B29" s="140" t="s">
        <v>529</v>
      </c>
    </row>
    <row r="30" spans="1:2" ht="15">
      <c r="A30" s="140" t="s">
        <v>530</v>
      </c>
      <c r="B30" s="140" t="s">
        <v>531</v>
      </c>
    </row>
    <row r="31" spans="1:2" ht="15">
      <c r="A31" s="140" t="s">
        <v>532</v>
      </c>
      <c r="B31" s="140" t="s">
        <v>533</v>
      </c>
    </row>
    <row r="32" spans="1:2" ht="15">
      <c r="A32" s="140" t="s">
        <v>534</v>
      </c>
      <c r="B32" s="140" t="s">
        <v>535</v>
      </c>
    </row>
    <row r="33" spans="1:2" ht="15">
      <c r="A33" s="140" t="s">
        <v>536</v>
      </c>
      <c r="B33" s="140" t="s">
        <v>537</v>
      </c>
    </row>
    <row r="34" spans="1:2" ht="15">
      <c r="A34" s="139">
        <v>8</v>
      </c>
      <c r="B34" s="139" t="s">
        <v>538</v>
      </c>
    </row>
    <row r="35" spans="1:2" ht="15">
      <c r="A35" s="140" t="s">
        <v>539</v>
      </c>
      <c r="B35" s="140" t="s">
        <v>540</v>
      </c>
    </row>
    <row r="36" spans="1:2" ht="15">
      <c r="A36" s="140" t="s">
        <v>541</v>
      </c>
      <c r="B36" s="140" t="s">
        <v>542</v>
      </c>
    </row>
    <row r="37" spans="1:2" ht="15">
      <c r="A37" s="140" t="s">
        <v>543</v>
      </c>
      <c r="B37" s="140" t="s">
        <v>544</v>
      </c>
    </row>
    <row r="38" spans="1:2" ht="15">
      <c r="A38" s="140" t="s">
        <v>545</v>
      </c>
      <c r="B38" s="140" t="s">
        <v>546</v>
      </c>
    </row>
    <row r="39" spans="1:2" ht="15">
      <c r="A39" s="140" t="s">
        <v>547</v>
      </c>
      <c r="B39" s="140" t="s">
        <v>548</v>
      </c>
    </row>
    <row r="52" spans="9:9">
      <c r="I52">
        <v>7</v>
      </c>
    </row>
    <row r="53" spans="9:9">
      <c r="I53" t="s">
        <v>549</v>
      </c>
    </row>
  </sheetData>
  <mergeCells count="1">
    <mergeCell ref="A1:B1"/>
  </mergeCells>
  <printOptions horizontalCentered="1"/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SINTÉTICA DESONERADA </vt:lpstr>
      <vt:lpstr>VALOR POR CAMPI</vt:lpstr>
      <vt:lpstr>BDI DIAMANTINA</vt:lpstr>
      <vt:lpstr>BDI MUCURI</vt:lpstr>
      <vt:lpstr>BDI UNAÍ</vt:lpstr>
      <vt:lpstr>BDI JANAÚBA</vt:lpstr>
      <vt:lpstr>ÁREAS</vt:lpstr>
      <vt:lpstr>TIPOS DE SERVIÇOS</vt:lpstr>
      <vt:lpstr>ÁREAS!Area_de_impressao</vt:lpstr>
      <vt:lpstr>'SINTÉTICA DESONERADA '!Area_de_impressao</vt:lpstr>
      <vt:lpstr>'TIPOS DE SERVIÇOS'!Area_de_impressao</vt:lpstr>
      <vt:lpstr>'VALOR POR CAMPI'!Area_de_impressao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LENOVO</cp:lastModifiedBy>
  <cp:revision>2</cp:revision>
  <cp:lastPrinted>2023-04-28T19:11:50Z</cp:lastPrinted>
  <dcterms:created xsi:type="dcterms:W3CDTF">2022-04-18T12:23:00Z</dcterms:created>
  <dcterms:modified xsi:type="dcterms:W3CDTF">2023-07-13T12:14:53Z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2997E6E5DCF3469285D608C66777511D</vt:lpwstr>
  </property>
  <property fmtid="{D5CDD505-2E9C-101B-9397-08002B2CF9AE}" pid="3" name="KSOProductBuildVer">
    <vt:lpwstr>1046-11.2.0.11486</vt:lpwstr>
  </property>
</Properties>
</file>